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136" tabRatio="948" firstSheet="1" activeTab="1"/>
  </bookViews>
  <sheets>
    <sheet name="доходы за 2014г.П.1" sheetId="1" r:id="rId1"/>
    <sheet name="доходы за 2014 П.2" sheetId="2" r:id="rId2"/>
    <sheet name="расходы за 2014 П.3" sheetId="3" r:id="rId3"/>
    <sheet name="расходы за 2014 П.4" sheetId="4" r:id="rId4"/>
    <sheet name="Источники фин.диф. за 2014 П.5" sheetId="5" r:id="rId5"/>
    <sheet name="Источники фин.диф. за 2014 П.6" sheetId="6" r:id="rId6"/>
  </sheets>
  <definedNames/>
  <calcPr fullCalcOnLoad="1"/>
</workbook>
</file>

<file path=xl/sharedStrings.xml><?xml version="1.0" encoding="utf-8"?>
<sst xmlns="http://schemas.openxmlformats.org/spreadsheetml/2006/main" count="5114" uniqueCount="439">
  <si>
    <t>Доходы</t>
  </si>
  <si>
    <t>Налог на доходы физических лиц</t>
  </si>
  <si>
    <t>003</t>
  </si>
  <si>
    <t>1</t>
  </si>
  <si>
    <t>00</t>
  </si>
  <si>
    <t>000</t>
  </si>
  <si>
    <t>0000</t>
  </si>
  <si>
    <t>01</t>
  </si>
  <si>
    <t>02</t>
  </si>
  <si>
    <t>110</t>
  </si>
  <si>
    <t>Налоги на прибыль, доходы</t>
  </si>
  <si>
    <t>Налог на доходы физических лиц с доходов, полученных в виде дивидендов от долевого участия в деятельности организаций</t>
  </si>
  <si>
    <t>010</t>
  </si>
  <si>
    <t>020</t>
  </si>
  <si>
    <t>182</t>
  </si>
  <si>
    <t>030</t>
  </si>
  <si>
    <t>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</si>
  <si>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</si>
  <si>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Налоги на совокупный доход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</si>
  <si>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</si>
  <si>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</si>
  <si>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</si>
  <si>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</si>
  <si>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</si>
  <si>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</si>
  <si>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013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</si>
  <si>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</si>
  <si>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расположенному в границах поселения</t>
  </si>
  <si>
    <t>Земельный налог</t>
  </si>
  <si>
    <t>Земельный налог, взимаемый по ставкам, установленных подпунктом 1 пункта 1 статьи 394 Налогового кодекса РФ и применяемым к объектам налогообложения, расположенному в границах поселения</t>
  </si>
  <si>
    <t>023</t>
  </si>
  <si>
    <t>Земельный налог, взимаемый по ставкакм, установленной подпунктом 2 пункта 1 статьи 394 Налогового кодекса РФ и применяемымк объектам налогообложения, расположенному в границах поселения</t>
  </si>
  <si>
    <t>09</t>
  </si>
  <si>
    <t>04</t>
  </si>
  <si>
    <t>050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</si>
  <si>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</si>
  <si>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</si>
  <si>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11</t>
  </si>
  <si>
    <t>120</t>
  </si>
  <si>
    <t>025</t>
  </si>
  <si>
    <t>015</t>
  </si>
  <si>
    <t>035</t>
  </si>
  <si>
    <t>13</t>
  </si>
  <si>
    <t>130</t>
  </si>
  <si>
    <t>14</t>
  </si>
  <si>
    <t>026</t>
  </si>
  <si>
    <t>420</t>
  </si>
  <si>
    <t>Доходы от использования имущества, находящегося в собственности государственной и муниципальной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</si>
  <si>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АУ, а также имущества ГУП и МУП)</t>
  </si>
  <si>
    <t>Доходы, получаемые в виде арендной платы за земельные участки, госсобственность на которые не разграничена, расположенные в границах поселений, а также средства от продажи права на договор аренды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</si>
  <si>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</si>
  <si>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</si>
  <si>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</si>
  <si>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</si>
  <si>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</si>
  <si>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 (за исключением земельных участков муниципальных автономных учреждений)</t>
  </si>
  <si>
    <t>Безвозмездные поступления</t>
  </si>
  <si>
    <t>2</t>
  </si>
  <si>
    <t>999</t>
  </si>
  <si>
    <t>151</t>
  </si>
  <si>
    <t>012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</si>
  <si>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</si>
  <si>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</si>
  <si>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</si>
  <si>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</si>
  <si>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</si>
  <si>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</si>
  <si>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</si>
  <si>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ВСЕГО ДОХОДОВ:</t>
  </si>
  <si>
    <t>Элемент</t>
  </si>
  <si>
    <t>Программа</t>
  </si>
  <si>
    <t>Эк.клас.</t>
  </si>
  <si>
    <t>Подстатья</t>
  </si>
  <si>
    <t>Статья</t>
  </si>
  <si>
    <t>Подгруппа</t>
  </si>
  <si>
    <t>Группа</t>
  </si>
  <si>
    <t>Администратор</t>
  </si>
  <si>
    <t>НАИМЕНОВАНИЕ</t>
  </si>
  <si>
    <t>Код бюджетной классификации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</si>
  <si>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</si>
  <si>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</si>
  <si>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</si>
  <si>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</si>
  <si>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</si>
  <si>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</si>
  <si>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Администрация Шуйского сельского поселения</t>
  </si>
  <si>
    <t>Общегосударственные вопросы</t>
  </si>
  <si>
    <t>Функционирование высшего должного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</si>
  <si>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</si>
  <si>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</si>
  <si>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</si>
  <si>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</si>
  <si>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</si>
  <si>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</si>
  <si>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</si>
  <si>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</si>
  <si>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</si>
  <si>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</si>
  <si>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</si>
  <si>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</si>
  <si>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</si>
  <si>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</si>
  <si>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</si>
  <si>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</si>
  <si>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</si>
  <si>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</si>
  <si>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</si>
  <si>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</si>
  <si>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</si>
  <si>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</si>
  <si>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</si>
  <si>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</si>
  <si>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</si>
  <si>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</si>
  <si>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</si>
  <si>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</si>
  <si>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</si>
  <si>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510</t>
  </si>
  <si>
    <t xml:space="preserve">Проведение выборов главы муниципального образования 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</si>
  <si>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</si>
  <si>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</si>
  <si>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</si>
  <si>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</si>
  <si>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</si>
  <si>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</si>
  <si>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</si>
  <si>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</si>
  <si>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</si>
  <si>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795,</t>
  </si>
  <si>
    <t>795</t>
  </si>
  <si>
    <t>17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</si>
  <si>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</si>
  <si>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</si>
  <si>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</si>
  <si>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</si>
  <si>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</si>
  <si>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</si>
  <si>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</si>
  <si>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</si>
  <si>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</si>
  <si>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</si>
  <si>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</si>
  <si>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</si>
  <si>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</si>
  <si>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</si>
  <si>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</si>
  <si>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</si>
  <si>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</si>
  <si>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</si>
  <si>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</si>
  <si>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</si>
  <si>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</si>
  <si>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</si>
  <si>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</si>
  <si>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</si>
  <si>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</si>
  <si>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</si>
  <si>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</si>
  <si>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</si>
  <si>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19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</si>
  <si>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</si>
  <si>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</si>
  <si>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</si>
  <si>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</si>
  <si>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Поддержка жилищного хозяйства</t>
  </si>
  <si>
    <t>350</t>
  </si>
  <si>
    <t xml:space="preserve">Мероприятия в области жилищного хозяйства </t>
  </si>
  <si>
    <t>Коммунальное хозяйство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</si>
  <si>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</si>
  <si>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</si>
  <si>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</si>
  <si>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</si>
  <si>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351</t>
  </si>
  <si>
    <t>Благоустройство</t>
  </si>
  <si>
    <t>600</t>
  </si>
  <si>
    <t>Предоставление субсидий</t>
  </si>
  <si>
    <t>197</t>
  </si>
  <si>
    <t>Уличное освещение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</si>
  <si>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</si>
  <si>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</si>
  <si>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</si>
  <si>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</si>
  <si>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</si>
  <si>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</si>
  <si>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</si>
  <si>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</si>
  <si>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Другие вопросы в области жилищно-коммунального хозяйства</t>
  </si>
  <si>
    <t>Фонд софинансирования социальных расходов</t>
  </si>
  <si>
    <t>515</t>
  </si>
  <si>
    <t>Предоставление гражданам субсидий на оплату ЖКУ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</si>
  <si>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</si>
  <si>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</si>
  <si>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</si>
  <si>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</si>
  <si>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</si>
  <si>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</si>
  <si>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</si>
  <si>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</si>
  <si>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</si>
  <si>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</si>
  <si>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</si>
  <si>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</si>
  <si>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</si>
  <si>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</si>
  <si>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</si>
  <si>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</si>
  <si>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</si>
  <si>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</si>
  <si>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</si>
  <si>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</si>
  <si>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</si>
  <si>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</si>
  <si>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</si>
  <si>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</si>
  <si>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</si>
  <si>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</si>
  <si>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</si>
  <si>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</si>
  <si>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</si>
  <si>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</si>
  <si>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</si>
  <si>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</si>
  <si>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</si>
  <si>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</si>
  <si>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</si>
  <si>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</si>
  <si>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</si>
  <si>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</si>
  <si>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</si>
  <si>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</si>
  <si>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</si>
  <si>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</si>
  <si>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Выполнение функций бюджетными учреждениями</t>
  </si>
  <si>
    <t>Культура</t>
  </si>
  <si>
    <t>440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</si>
  <si>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</si>
  <si>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</si>
  <si>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</si>
  <si>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</si>
  <si>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</si>
  <si>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</si>
  <si>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</si>
  <si>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</si>
  <si>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</si>
  <si>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</si>
  <si>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</si>
  <si>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</si>
  <si>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</si>
  <si>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</si>
  <si>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</si>
  <si>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</si>
  <si>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</si>
  <si>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</si>
  <si>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</si>
  <si>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</si>
  <si>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</si>
  <si>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</si>
  <si>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</si>
  <si>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</si>
  <si>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</si>
  <si>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</si>
  <si>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</si>
  <si>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</si>
  <si>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</si>
  <si>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</si>
  <si>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</si>
  <si>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</si>
  <si>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</si>
  <si>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</si>
  <si>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</si>
  <si>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</si>
  <si>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</si>
  <si>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</si>
  <si>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</si>
  <si>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</si>
  <si>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</si>
  <si>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</si>
  <si>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</si>
  <si>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</si>
  <si>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</si>
  <si>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</si>
  <si>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</si>
  <si>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</si>
  <si>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</si>
  <si>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</si>
  <si>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514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</si>
  <si>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</si>
  <si>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</si>
  <si>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</si>
  <si>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</si>
  <si>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</si>
  <si>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</si>
  <si>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</si>
  <si>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Мероприятия в области социальной политики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</si>
  <si>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</si>
  <si>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</si>
  <si>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</si>
  <si>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</si>
  <si>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</si>
  <si>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</si>
  <si>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</si>
  <si>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</si>
  <si>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</si>
  <si>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</si>
  <si>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</si>
  <si>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</si>
  <si>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</si>
  <si>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</si>
  <si>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</si>
  <si>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 xml:space="preserve">       ИТОГО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</si>
  <si>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</si>
  <si>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</si>
  <si>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</si>
  <si>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</si>
  <si>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</si>
  <si>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</si>
  <si>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</si>
  <si>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</si>
  <si>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610</t>
  </si>
  <si>
    <t>Итого источников внутреннего финансирования дефицита</t>
  </si>
  <si>
    <t>(тыс.рублей)</t>
  </si>
  <si>
    <t>180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</si>
  <si>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</si>
  <si>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</si>
  <si>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</si>
  <si>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430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</si>
  <si>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</si>
  <si>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</si>
  <si>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% выполнения</t>
  </si>
  <si>
    <t>Код дохода по КД</t>
  </si>
  <si>
    <t>Уточненный план</t>
  </si>
  <si>
    <t xml:space="preserve">Исполнено </t>
  </si>
  <si>
    <t>Отклонение</t>
  </si>
  <si>
    <t>Исполнено</t>
  </si>
  <si>
    <t>отклонения фактических показателей от плановых</t>
  </si>
  <si>
    <t>% исполнения</t>
  </si>
  <si>
    <t>Процентные платежи по муниципальному долгу</t>
  </si>
  <si>
    <t>152</t>
  </si>
  <si>
    <t>Реализация государственных функций в области социальной политики</t>
  </si>
  <si>
    <t>%</t>
  </si>
  <si>
    <t>Итого расходов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</si>
  <si>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</si>
  <si>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</si>
  <si>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</si>
  <si>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</si>
  <si>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</si>
  <si>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Федерациичастных нотариусов и других лиц, пунктом 1 статьи 224 Налогового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</si>
  <si>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</si>
  <si>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995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</si>
  <si>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</si>
  <si>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</si>
  <si>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</si>
  <si>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117</t>
  </si>
  <si>
    <t>Невыясненные поступления, зачисляемые в бюджеты поселений</t>
  </si>
  <si>
    <t>Прочие неналоговые доходы</t>
  </si>
  <si>
    <t>Субсидии бюджетам поселений на бюджетные инвестиции в объекты капитального строительства собственности муниципальных образований</t>
  </si>
  <si>
    <t>077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</si>
  <si>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</si>
  <si>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530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</si>
  <si>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</si>
  <si>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218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</si>
  <si>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</si>
  <si>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</si>
  <si>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</si>
  <si>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государственных (муниципальных) функций в области национальной экономики</t>
  </si>
  <si>
    <t>Реализация функций,связанных с общегосударственным управлением</t>
  </si>
  <si>
    <t>Приложение № 1 к постановленирю администрации</t>
  </si>
  <si>
    <t>024</t>
  </si>
  <si>
    <t>121</t>
  </si>
  <si>
    <t>122</t>
  </si>
  <si>
    <t>240</t>
  </si>
  <si>
    <t>242</t>
  </si>
  <si>
    <t>244</t>
  </si>
  <si>
    <t>850</t>
  </si>
  <si>
    <t>851</t>
  </si>
  <si>
    <t>852</t>
  </si>
  <si>
    <t>004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</si>
  <si>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</si>
  <si>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</si>
  <si>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</si>
  <si>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 и услуг для государственных нужд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</si>
  <si>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</si>
  <si>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</si>
  <si>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</si>
  <si>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</si>
  <si>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</si>
  <si>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</si>
  <si>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111</t>
  </si>
  <si>
    <t>Расходы на выплаты персоналу казенных учреждений</t>
  </si>
  <si>
    <t>Муниципальная целевая программа «Профилактика правонарушений на территории Шуйского сельского поселения Прионежского района на 2013г.»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</si>
  <si>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</si>
  <si>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</si>
  <si>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«Капитальный ремонт многоквартирных домов» Шуйского сельского поселения на 2009-2013 гг.</t>
  </si>
  <si>
    <t>112</t>
  </si>
  <si>
    <t>041</t>
  </si>
  <si>
    <t>Субсидии бюджетам поселений на строительство, модернизацию, ремонт и содержание автомобильных дорог общего пользования, в том числе дорог в поселениях (за исключением автомобильных дорог федерального значения)</t>
  </si>
  <si>
    <t>Дорожное хозяйство (дорожные фонды)</t>
  </si>
  <si>
    <t>Дополнительная поддержка на реализацию мер, предусмотренных  Указом Президента  Российской Федерации от 7 мая 2012 года № 597 "О мероприятиях по реализации государственной социальной политики"</t>
  </si>
  <si>
    <t>540</t>
  </si>
  <si>
    <t>116</t>
  </si>
  <si>
    <t>51</t>
  </si>
  <si>
    <t>140</t>
  </si>
  <si>
    <t>Штрафы, санкции, возмещение ущерба</t>
  </si>
  <si>
    <t>200</t>
  </si>
  <si>
    <t>0</t>
  </si>
  <si>
    <t>090</t>
  </si>
  <si>
    <t>4</t>
  </si>
  <si>
    <t>5</t>
  </si>
  <si>
    <t>118</t>
  </si>
  <si>
    <t>7</t>
  </si>
  <si>
    <t>011</t>
  </si>
  <si>
    <t>008</t>
  </si>
  <si>
    <t>017</t>
  </si>
  <si>
    <t>602</t>
  </si>
  <si>
    <t>Дорожный фонд</t>
  </si>
  <si>
    <t>Дорожный фонд: содержание автомобильных дорог</t>
  </si>
  <si>
    <t>052</t>
  </si>
  <si>
    <t>601</t>
  </si>
  <si>
    <t>605</t>
  </si>
  <si>
    <t>309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</si>
  <si>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</si>
  <si>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Физическая культура и спорт</t>
  </si>
  <si>
    <t>Другие вопросы в области физической культуры и спорта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</si>
  <si>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</si>
  <si>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081</t>
  </si>
  <si>
    <t>053</t>
  </si>
  <si>
    <t>311</t>
  </si>
  <si>
    <t>Доходы бюджета Шуйского сельского поселения за 9 месяцев 2014 года по кодам классификации доходов бюджетов</t>
  </si>
  <si>
    <t>Доходы бюджета Шуйского сельского поселения за 9 месяцев 2014 года по кодам видов доходов, подвидов доходов,  классификации операций сектора государственного управления, относящихся к  доходам бюджета</t>
  </si>
  <si>
    <t xml:space="preserve">Исполнение расходов бюджета Шуйского сельского поселения за 9 месяцев 2014 года по разделам и подразделам, целевым статьям  и видам расходов классификации расходов бюджетов </t>
  </si>
  <si>
    <t>Исполнение расходов бюджета Шуйского сельского поселения за 9 месяцев 2014 год по разделам, подразделам, целевым статьям и видам расходов классификации расходов бюджетов в ведомственной структуре расходов бюджетов</t>
  </si>
  <si>
    <t>Источники финансирования дефицита бюджета Шуйского сельского поселения за 9 месяцев 2014 года по кодам классификации источников финансирования дефицитов бюджетов</t>
  </si>
  <si>
    <t>Источники финансирования дефицита бюджета Шуйского сельского поселения за 9 месяцев 2014 года по кодам групп 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</si>
  <si>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Шуйского сельского поселения от 07.10.2014 № 170</t>
  </si>
  <si>
    <t>Приложение № 2 к постановленирю администрации                                                Шуйского сельского поселения от 07.10.2014 № 170</t>
  </si>
  <si>
    <t>Приложение № 3 к постановленирю администрации                        Шуйского сельского поселения от 07.10.2014 № 170</t>
  </si>
  <si>
    <t>Приложение № 4 к постановленирю администрации                      Шуйского сельского поселения от 07.10.2014 № 170</t>
  </si>
  <si>
    <t>Приложение № 5 к постановленирю администрации Шуйского сельского                     поселения от 07.10.2014 № 170</t>
  </si>
  <si>
    <t>Приложение № 6 к постановленирю администрации Шуйского сельского                                        поселения от 07.10.2014 № 170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</si>
</sst>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Arial"/>
      <family val="2"/>
    </font>
    <font>
      <i/>
      <sz val="10"/>
      <name val="Times New Roman"/>
      <family val="1"/>
    </font>
    <font>
      <b/>
      <sz val="12"/>
      <color indexed="12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168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169" fontId="10" fillId="0" borderId="0" xfId="0" applyNumberFormat="1" applyFont="1" applyFill="1" applyBorder="1" applyAlignment="1" applyProtection="1">
      <alignment horizontal="centerContinuous" vertical="top"/>
      <protection/>
    </xf>
    <xf numFmtId="0" fontId="12" fillId="24" borderId="17" xfId="0" applyFont="1" applyFill="1" applyBorder="1" applyAlignment="1">
      <alignment horizontal="left" vertical="top" wrapText="1"/>
    </xf>
    <xf numFmtId="49" fontId="12" fillId="24" borderId="18" xfId="0" applyNumberFormat="1" applyFont="1" applyFill="1" applyBorder="1" applyAlignment="1">
      <alignment horizontal="center" vertical="top"/>
    </xf>
    <xf numFmtId="49" fontId="13" fillId="24" borderId="18" xfId="0" applyNumberFormat="1" applyFont="1" applyFill="1" applyBorder="1" applyAlignment="1">
      <alignment horizontal="center" vertical="top"/>
    </xf>
    <xf numFmtId="4" fontId="12" fillId="24" borderId="19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0" fontId="15" fillId="25" borderId="20" xfId="0" applyFont="1" applyFill="1" applyBorder="1" applyAlignment="1">
      <alignment horizontal="left" vertical="top" wrapText="1"/>
    </xf>
    <xf numFmtId="49" fontId="13" fillId="24" borderId="21" xfId="0" applyNumberFormat="1" applyFont="1" applyFill="1" applyBorder="1" applyAlignment="1">
      <alignment horizontal="center" vertical="top"/>
    </xf>
    <xf numFmtId="49" fontId="16" fillId="25" borderId="21" xfId="0" applyNumberFormat="1" applyFont="1" applyFill="1" applyBorder="1" applyAlignment="1" applyProtection="1">
      <alignment horizontal="center" vertical="top"/>
      <protection/>
    </xf>
    <xf numFmtId="49" fontId="16" fillId="25" borderId="21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/>
    </xf>
    <xf numFmtId="0" fontId="10" fillId="4" borderId="11" xfId="0" applyFont="1" applyFill="1" applyBorder="1" applyAlignment="1">
      <alignment horizontal="left" vertical="top" wrapText="1"/>
    </xf>
    <xf numFmtId="49" fontId="13" fillId="4" borderId="10" xfId="0" applyNumberFormat="1" applyFont="1" applyFill="1" applyBorder="1" applyAlignment="1">
      <alignment horizontal="center" vertical="top"/>
    </xf>
    <xf numFmtId="49" fontId="18" fillId="4" borderId="10" xfId="0" applyNumberFormat="1" applyFont="1" applyFill="1" applyBorder="1" applyAlignment="1" applyProtection="1">
      <alignment horizontal="center" vertical="top"/>
      <protection/>
    </xf>
    <xf numFmtId="49" fontId="18" fillId="4" borderId="10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Border="1" applyAlignment="1">
      <alignment horizontal="left" vertical="top" wrapText="1"/>
    </xf>
    <xf numFmtId="49" fontId="13" fillId="24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Border="1" applyAlignment="1" applyProtection="1">
      <alignment horizontal="center" vertical="top"/>
      <protection locked="0"/>
    </xf>
    <xf numFmtId="0" fontId="11" fillId="0" borderId="11" xfId="0" applyFont="1" applyBorder="1" applyAlignment="1">
      <alignment/>
    </xf>
    <xf numFmtId="0" fontId="15" fillId="25" borderId="11" xfId="0" applyFont="1" applyFill="1" applyBorder="1" applyAlignment="1">
      <alignment horizontal="left" vertical="top" wrapText="1"/>
    </xf>
    <xf numFmtId="49" fontId="16" fillId="25" borderId="10" xfId="0" applyNumberFormat="1" applyFont="1" applyFill="1" applyBorder="1" applyAlignment="1" applyProtection="1">
      <alignment horizontal="center" vertical="top"/>
      <protection/>
    </xf>
    <xf numFmtId="49" fontId="16" fillId="25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 applyProtection="1">
      <alignment horizontal="center" vertical="top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/>
    </xf>
    <xf numFmtId="49" fontId="20" fillId="25" borderId="10" xfId="0" applyNumberFormat="1" applyFont="1" applyFill="1" applyBorder="1" applyAlignment="1" applyProtection="1">
      <alignment horizontal="center" vertical="top"/>
      <protection/>
    </xf>
    <xf numFmtId="49" fontId="20" fillId="25" borderId="10" xfId="0" applyNumberFormat="1" applyFont="1" applyFill="1" applyBorder="1" applyAlignment="1" applyProtection="1">
      <alignment horizontal="center" vertical="top"/>
      <protection locked="0"/>
    </xf>
    <xf numFmtId="49" fontId="20" fillId="4" borderId="10" xfId="0" applyNumberFormat="1" applyFont="1" applyFill="1" applyBorder="1" applyAlignment="1" applyProtection="1">
      <alignment horizontal="center" vertical="top"/>
      <protection/>
    </xf>
    <xf numFmtId="49" fontId="20" fillId="4" borderId="10" xfId="0" applyNumberFormat="1" applyFont="1" applyFill="1" applyBorder="1" applyAlignment="1" applyProtection="1">
      <alignment horizontal="center" vertical="top"/>
      <protection locked="0"/>
    </xf>
    <xf numFmtId="0" fontId="10" fillId="26" borderId="11" xfId="0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center" vertical="top"/>
      <protection/>
    </xf>
    <xf numFmtId="49" fontId="20" fillId="26" borderId="10" xfId="0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 applyAlignment="1">
      <alignment/>
    </xf>
    <xf numFmtId="49" fontId="20" fillId="0" borderId="10" xfId="0" applyNumberFormat="1" applyFont="1" applyBorder="1" applyAlignment="1">
      <alignment horizontal="center" vertical="top"/>
    </xf>
    <xf numFmtId="0" fontId="15" fillId="25" borderId="13" xfId="0" applyFont="1" applyFill="1" applyBorder="1" applyAlignment="1">
      <alignment horizontal="left" vertical="top" wrapText="1"/>
    </xf>
    <xf numFmtId="49" fontId="16" fillId="25" borderId="14" xfId="0" applyNumberFormat="1" applyFont="1" applyFill="1" applyBorder="1" applyAlignment="1" applyProtection="1">
      <alignment horizontal="center" vertical="top"/>
      <protection/>
    </xf>
    <xf numFmtId="49" fontId="16" fillId="25" borderId="14" xfId="0" applyNumberFormat="1" applyFont="1" applyFill="1" applyBorder="1" applyAlignment="1" applyProtection="1">
      <alignment horizontal="center" vertical="top"/>
      <protection locked="0"/>
    </xf>
    <xf numFmtId="49" fontId="10" fillId="4" borderId="10" xfId="0" applyNumberFormat="1" applyFont="1" applyFill="1" applyBorder="1" applyAlignment="1" applyProtection="1">
      <alignment horizontal="center" vertical="top"/>
      <protection/>
    </xf>
    <xf numFmtId="49" fontId="10" fillId="4" borderId="10" xfId="0" applyNumberFormat="1" applyFont="1" applyFill="1" applyBorder="1" applyAlignment="1" applyProtection="1">
      <alignment horizontal="center" vertical="top"/>
      <protection locked="0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0" fontId="10" fillId="0" borderId="22" xfId="0" applyFont="1" applyBorder="1" applyAlignment="1">
      <alignment horizontal="left" vertical="top" wrapText="1"/>
    </xf>
    <xf numFmtId="49" fontId="13" fillId="24" borderId="2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 applyProtection="1">
      <alignment horizontal="center" vertical="top"/>
      <protection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9" fillId="4" borderId="24" xfId="0" applyFont="1" applyFill="1" applyBorder="1" applyAlignment="1">
      <alignment horizontal="left" vertical="top" wrapText="1"/>
    </xf>
    <xf numFmtId="49" fontId="12" fillId="4" borderId="25" xfId="0" applyNumberFormat="1" applyFont="1" applyFill="1" applyBorder="1" applyAlignment="1">
      <alignment horizontal="center" vertical="top"/>
    </xf>
    <xf numFmtId="49" fontId="9" fillId="4" borderId="25" xfId="0" applyNumberFormat="1" applyFont="1" applyFill="1" applyBorder="1" applyAlignment="1" applyProtection="1">
      <alignment horizontal="center" vertical="top"/>
      <protection/>
    </xf>
    <xf numFmtId="49" fontId="10" fillId="4" borderId="25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8" fillId="0" borderId="23" xfId="0" applyNumberFormat="1" applyFont="1" applyFill="1" applyBorder="1" applyAlignment="1" applyProtection="1">
      <alignment horizontal="center" vertical="top"/>
      <protection/>
    </xf>
    <xf numFmtId="49" fontId="18" fillId="0" borderId="23" xfId="0" applyNumberFormat="1" applyFont="1" applyBorder="1" applyAlignment="1" applyProtection="1">
      <alignment horizontal="center" vertical="top"/>
      <protection locked="0"/>
    </xf>
    <xf numFmtId="0" fontId="13" fillId="24" borderId="24" xfId="0" applyFont="1" applyFill="1" applyBorder="1" applyAlignment="1">
      <alignment horizontal="left" vertical="top" wrapText="1"/>
    </xf>
    <xf numFmtId="49" fontId="12" fillId="24" borderId="25" xfId="0" applyNumberFormat="1" applyFont="1" applyFill="1" applyBorder="1" applyAlignment="1">
      <alignment horizontal="center" vertical="top"/>
    </xf>
    <xf numFmtId="49" fontId="13" fillId="24" borderId="25" xfId="0" applyNumberFormat="1" applyFont="1" applyFill="1" applyBorder="1" applyAlignment="1">
      <alignment horizontal="center" vertical="top"/>
    </xf>
    <xf numFmtId="0" fontId="22" fillId="0" borderId="0" xfId="0" applyFont="1" applyAlignment="1">
      <alignment/>
    </xf>
    <xf numFmtId="49" fontId="16" fillId="25" borderId="10" xfId="0" applyNumberFormat="1" applyFont="1" applyFill="1" applyBorder="1" applyAlignment="1" applyProtection="1">
      <alignment horizontal="center" vertical="top" wrapText="1"/>
      <protection/>
    </xf>
    <xf numFmtId="0" fontId="11" fillId="4" borderId="13" xfId="0" applyFont="1" applyFill="1" applyBorder="1" applyAlignment="1">
      <alignment horizontal="left" vertical="top" wrapText="1"/>
    </xf>
    <xf numFmtId="49" fontId="18" fillId="4" borderId="14" xfId="0" applyNumberFormat="1" applyFont="1" applyFill="1" applyBorder="1" applyAlignment="1" applyProtection="1">
      <alignment horizontal="center" vertical="top"/>
      <protection/>
    </xf>
    <xf numFmtId="49" fontId="18" fillId="4" borderId="14" xfId="0" applyNumberFormat="1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12" fillId="24" borderId="24" xfId="0" applyFont="1" applyFill="1" applyBorder="1" applyAlignment="1">
      <alignment horizontal="left" vertical="top" wrapText="1"/>
    </xf>
    <xf numFmtId="49" fontId="15" fillId="25" borderId="14" xfId="0" applyNumberFormat="1" applyFont="1" applyFill="1" applyBorder="1" applyAlignment="1" applyProtection="1">
      <alignment horizontal="center" vertical="top" wrapText="1"/>
      <protection/>
    </xf>
    <xf numFmtId="3" fontId="21" fillId="0" borderId="0" xfId="0" applyNumberFormat="1" applyFont="1" applyAlignment="1">
      <alignment vertical="top"/>
    </xf>
    <xf numFmtId="49" fontId="11" fillId="4" borderId="10" xfId="0" applyNumberFormat="1" applyFont="1" applyFill="1" applyBorder="1" applyAlignment="1" applyProtection="1">
      <alignment horizontal="center" vertical="top" wrapText="1"/>
      <protection/>
    </xf>
    <xf numFmtId="49" fontId="10" fillId="4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 applyProtection="1">
      <alignment horizontal="center" vertical="top" wrapText="1"/>
      <protection/>
    </xf>
    <xf numFmtId="49" fontId="19" fillId="0" borderId="10" xfId="0" applyNumberFormat="1" applyFont="1" applyBorder="1" applyAlignment="1">
      <alignment vertical="top"/>
    </xf>
    <xf numFmtId="49" fontId="15" fillId="25" borderId="10" xfId="0" applyNumberFormat="1" applyFont="1" applyFill="1" applyBorder="1" applyAlignment="1" applyProtection="1">
      <alignment horizontal="center" vertical="top" wrapText="1"/>
      <protection/>
    </xf>
    <xf numFmtId="49" fontId="15" fillId="25" borderId="10" xfId="0" applyNumberFormat="1" applyFont="1" applyFill="1" applyBorder="1" applyAlignment="1" applyProtection="1">
      <alignment horizontal="center" vertical="top"/>
      <protection/>
    </xf>
    <xf numFmtId="49" fontId="15" fillId="25" borderId="10" xfId="0" applyNumberFormat="1" applyFont="1" applyFill="1" applyBorder="1" applyAlignment="1" applyProtection="1">
      <alignment horizontal="center" vertical="top"/>
      <protection locked="0"/>
    </xf>
    <xf numFmtId="3" fontId="8" fillId="0" borderId="0" xfId="0" applyNumberFormat="1" applyFont="1" applyAlignment="1">
      <alignment vertical="top"/>
    </xf>
    <xf numFmtId="49" fontId="19" fillId="0" borderId="10" xfId="0" applyNumberFormat="1" applyFont="1" applyBorder="1" applyAlignment="1">
      <alignment horizontal="center" vertical="top"/>
    </xf>
    <xf numFmtId="49" fontId="12" fillId="24" borderId="25" xfId="0" applyNumberFormat="1" applyFont="1" applyFill="1" applyBorder="1" applyAlignment="1" applyProtection="1">
      <alignment horizontal="center" vertical="top" wrapText="1"/>
      <protection/>
    </xf>
    <xf numFmtId="49" fontId="13" fillId="24" borderId="25" xfId="0" applyNumberFormat="1" applyFont="1" applyFill="1" applyBorder="1" applyAlignment="1" applyProtection="1">
      <alignment horizontal="center" vertical="top" wrapText="1"/>
      <protection/>
    </xf>
    <xf numFmtId="49" fontId="16" fillId="25" borderId="14" xfId="0" applyNumberFormat="1" applyFont="1" applyFill="1" applyBorder="1" applyAlignment="1">
      <alignment horizontal="center" vertical="top"/>
    </xf>
    <xf numFmtId="49" fontId="25" fillId="25" borderId="14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Alignment="1">
      <alignment/>
    </xf>
    <xf numFmtId="49" fontId="10" fillId="4" borderId="11" xfId="0" applyNumberFormat="1" applyFont="1" applyFill="1" applyBorder="1" applyAlignment="1" applyProtection="1">
      <alignment horizontal="left" vertical="top" wrapText="1"/>
      <protection/>
    </xf>
    <xf numFmtId="49" fontId="18" fillId="4" borderId="10" xfId="0" applyNumberFormat="1" applyFont="1" applyFill="1" applyBorder="1" applyAlignment="1">
      <alignment horizontal="center" vertical="top"/>
    </xf>
    <xf numFmtId="0" fontId="27" fillId="0" borderId="0" xfId="0" applyFont="1" applyAlignment="1">
      <alignment/>
    </xf>
    <xf numFmtId="49" fontId="19" fillId="0" borderId="11" xfId="0" applyNumberFormat="1" applyFont="1" applyFill="1" applyBorder="1" applyAlignment="1" applyProtection="1">
      <alignment horizontal="left" vertical="top" wrapText="1"/>
      <protection/>
    </xf>
    <xf numFmtId="49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Border="1" applyAlignment="1" applyProtection="1">
      <alignment horizontal="center" vertical="top"/>
      <protection locked="0"/>
    </xf>
    <xf numFmtId="49" fontId="18" fillId="0" borderId="10" xfId="0" applyNumberFormat="1" applyFont="1" applyBorder="1" applyAlignment="1">
      <alignment horizontal="center" vertical="top"/>
    </xf>
    <xf numFmtId="0" fontId="11" fillId="4" borderId="11" xfId="0" applyFont="1" applyFill="1" applyBorder="1" applyAlignment="1">
      <alignment/>
    </xf>
    <xf numFmtId="49" fontId="28" fillId="4" borderId="10" xfId="0" applyNumberFormat="1" applyFont="1" applyFill="1" applyBorder="1" applyAlignment="1" applyProtection="1">
      <alignment horizontal="center" vertical="top"/>
      <protection/>
    </xf>
    <xf numFmtId="49" fontId="29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 horizontal="left" wrapText="1"/>
    </xf>
    <xf numFmtId="49" fontId="11" fillId="4" borderId="10" xfId="0" applyNumberFormat="1" applyFont="1" applyFill="1" applyBorder="1" applyAlignment="1" applyProtection="1">
      <alignment horizontal="center" vertical="top"/>
      <protection/>
    </xf>
    <xf numFmtId="49" fontId="2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1" xfId="0" applyFont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13" fillId="24" borderId="11" xfId="0" applyFont="1" applyFill="1" applyBorder="1" applyAlignment="1">
      <alignment horizontal="left" vertical="top" wrapText="1"/>
    </xf>
    <xf numFmtId="49" fontId="13" fillId="24" borderId="10" xfId="0" applyNumberFormat="1" applyFont="1" applyFill="1" applyBorder="1" applyAlignment="1" applyProtection="1">
      <alignment horizontal="center" vertical="top"/>
      <protection/>
    </xf>
    <xf numFmtId="49" fontId="13" fillId="24" borderId="10" xfId="0" applyNumberFormat="1" applyFont="1" applyFill="1" applyBorder="1" applyAlignment="1" applyProtection="1">
      <alignment horizontal="center" vertical="top"/>
      <protection locked="0"/>
    </xf>
    <xf numFmtId="49" fontId="30" fillId="25" borderId="10" xfId="0" applyNumberFormat="1" applyFont="1" applyFill="1" applyBorder="1" applyAlignment="1" applyProtection="1">
      <alignment horizontal="center" vertical="top"/>
      <protection/>
    </xf>
    <xf numFmtId="49" fontId="30" fillId="25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22" xfId="0" applyFont="1" applyBorder="1" applyAlignment="1">
      <alignment horizontal="left" vertical="top" wrapText="1"/>
    </xf>
    <xf numFmtId="49" fontId="13" fillId="24" borderId="25" xfId="0" applyNumberFormat="1" applyFont="1" applyFill="1" applyBorder="1" applyAlignment="1" applyProtection="1">
      <alignment horizontal="center" vertical="top"/>
      <protection locked="0"/>
    </xf>
    <xf numFmtId="49" fontId="15" fillId="25" borderId="14" xfId="0" applyNumberFormat="1" applyFont="1" applyFill="1" applyBorder="1" applyAlignment="1">
      <alignment horizontal="center" vertical="top"/>
    </xf>
    <xf numFmtId="49" fontId="15" fillId="25" borderId="14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top"/>
      <protection locked="0"/>
    </xf>
    <xf numFmtId="49" fontId="15" fillId="25" borderId="10" xfId="0" applyNumberFormat="1" applyFont="1" applyFill="1" applyBorder="1" applyAlignment="1">
      <alignment horizontal="center" vertical="top"/>
    </xf>
    <xf numFmtId="0" fontId="30" fillId="25" borderId="11" xfId="0" applyFont="1" applyFill="1" applyBorder="1" applyAlignment="1">
      <alignment horizontal="left" vertical="top" wrapText="1"/>
    </xf>
    <xf numFmtId="49" fontId="30" fillId="25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49" fontId="19" fillId="4" borderId="10" xfId="0" applyNumberFormat="1" applyFont="1" applyFill="1" applyBorder="1" applyAlignment="1">
      <alignment horizontal="center" vertical="top"/>
    </xf>
    <xf numFmtId="49" fontId="19" fillId="4" borderId="10" xfId="0" applyNumberFormat="1" applyFont="1" applyFill="1" applyBorder="1" applyAlignment="1" applyProtection="1">
      <alignment horizontal="center" vertical="top"/>
      <protection locked="0"/>
    </xf>
    <xf numFmtId="0" fontId="24" fillId="4" borderId="0" xfId="0" applyFont="1" applyFill="1" applyAlignment="1">
      <alignment/>
    </xf>
    <xf numFmtId="0" fontId="33" fillId="0" borderId="0" xfId="0" applyFont="1" applyAlignment="1">
      <alignment/>
    </xf>
    <xf numFmtId="0" fontId="10" fillId="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12" fillId="24" borderId="25" xfId="0" applyNumberFormat="1" applyFont="1" applyFill="1" applyBorder="1" applyAlignment="1" applyProtection="1">
      <alignment horizontal="center" vertical="top"/>
      <protection/>
    </xf>
    <xf numFmtId="49" fontId="34" fillId="24" borderId="25" xfId="0" applyNumberFormat="1" applyFont="1" applyFill="1" applyBorder="1" applyAlignment="1" applyProtection="1">
      <alignment horizontal="center" vertical="top"/>
      <protection locked="0"/>
    </xf>
    <xf numFmtId="3" fontId="31" fillId="0" borderId="0" xfId="0" applyNumberFormat="1" applyFont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top"/>
      <protection/>
    </xf>
    <xf numFmtId="49" fontId="35" fillId="25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0" fontId="10" fillId="4" borderId="11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 wrapText="1"/>
    </xf>
    <xf numFmtId="49" fontId="10" fillId="4" borderId="10" xfId="0" applyNumberFormat="1" applyFont="1" applyFill="1" applyBorder="1" applyAlignment="1">
      <alignment vertical="top"/>
    </xf>
    <xf numFmtId="49" fontId="11" fillId="0" borderId="23" xfId="0" applyNumberFormat="1" applyFont="1" applyFill="1" applyBorder="1" applyAlignment="1" applyProtection="1">
      <alignment horizontal="center" vertical="top"/>
      <protection/>
    </xf>
    <xf numFmtId="49" fontId="13" fillId="4" borderId="21" xfId="0" applyNumberFormat="1" applyFont="1" applyFill="1" applyBorder="1" applyAlignment="1">
      <alignment horizontal="center" vertical="top"/>
    </xf>
    <xf numFmtId="49" fontId="18" fillId="25" borderId="14" xfId="0" applyNumberFormat="1" applyFont="1" applyFill="1" applyBorder="1" applyAlignment="1" applyProtection="1">
      <alignment horizontal="center" vertical="top"/>
      <protection locked="0"/>
    </xf>
    <xf numFmtId="0" fontId="15" fillId="25" borderId="10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49" fontId="23" fillId="4" borderId="14" xfId="0" applyNumberFormat="1" applyFont="1" applyFill="1" applyBorder="1" applyAlignment="1" applyProtection="1">
      <alignment horizontal="center" vertical="top"/>
      <protection/>
    </xf>
    <xf numFmtId="49" fontId="19" fillId="4" borderId="14" xfId="0" applyNumberFormat="1" applyFont="1" applyFill="1" applyBorder="1" applyAlignment="1" applyProtection="1">
      <alignment horizontal="center" vertical="top"/>
      <protection locked="0"/>
    </xf>
    <xf numFmtId="0" fontId="19" fillId="4" borderId="11" xfId="0" applyFont="1" applyFill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top" wrapText="1"/>
    </xf>
    <xf numFmtId="49" fontId="23" fillId="4" borderId="10" xfId="0" applyNumberFormat="1" applyFont="1" applyFill="1" applyBorder="1" applyAlignment="1" applyProtection="1">
      <alignment horizontal="center" vertical="top"/>
      <protection/>
    </xf>
    <xf numFmtId="49" fontId="15" fillId="25" borderId="10" xfId="0" applyNumberFormat="1" applyFont="1" applyFill="1" applyBorder="1" applyAlignment="1">
      <alignment vertical="top"/>
    </xf>
    <xf numFmtId="0" fontId="21" fillId="26" borderId="0" xfId="0" applyFont="1" applyFill="1" applyAlignment="1">
      <alignment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19" fillId="0" borderId="14" xfId="0" applyNumberFormat="1" applyFont="1" applyBorder="1" applyAlignment="1" applyProtection="1">
      <alignment horizontal="center" vertical="top"/>
      <protection locked="0"/>
    </xf>
    <xf numFmtId="49" fontId="19" fillId="0" borderId="14" xfId="0" applyNumberFormat="1" applyFont="1" applyBorder="1" applyAlignment="1">
      <alignment vertical="top"/>
    </xf>
    <xf numFmtId="0" fontId="36" fillId="25" borderId="11" xfId="0" applyFont="1" applyFill="1" applyBorder="1" applyAlignment="1">
      <alignment horizontal="left" vertical="top" wrapText="1"/>
    </xf>
    <xf numFmtId="0" fontId="36" fillId="25" borderId="10" xfId="0" applyFont="1" applyFill="1" applyBorder="1" applyAlignment="1">
      <alignment horizontal="left" vertical="top" wrapText="1"/>
    </xf>
    <xf numFmtId="49" fontId="37" fillId="25" borderId="10" xfId="0" applyNumberFormat="1" applyFont="1" applyFill="1" applyBorder="1" applyAlignment="1" applyProtection="1">
      <alignment horizontal="center" vertical="top"/>
      <protection/>
    </xf>
    <xf numFmtId="49" fontId="38" fillId="25" borderId="10" xfId="0" applyNumberFormat="1" applyFont="1" applyFill="1" applyBorder="1" applyAlignment="1" applyProtection="1">
      <alignment horizontal="center" vertical="top"/>
      <protection locked="0"/>
    </xf>
    <xf numFmtId="49" fontId="38" fillId="25" borderId="10" xfId="0" applyNumberFormat="1" applyFont="1" applyFill="1" applyBorder="1" applyAlignment="1">
      <alignment vertical="top"/>
    </xf>
    <xf numFmtId="0" fontId="38" fillId="4" borderId="11" xfId="0" applyFont="1" applyFill="1" applyBorder="1" applyAlignment="1">
      <alignment horizontal="left" vertical="top" wrapText="1"/>
    </xf>
    <xf numFmtId="0" fontId="38" fillId="4" borderId="10" xfId="0" applyFont="1" applyFill="1" applyBorder="1" applyAlignment="1">
      <alignment horizontal="left" vertical="top" wrapText="1"/>
    </xf>
    <xf numFmtId="49" fontId="37" fillId="4" borderId="10" xfId="0" applyNumberFormat="1" applyFont="1" applyFill="1" applyBorder="1" applyAlignment="1" applyProtection="1">
      <alignment horizontal="center" vertical="top"/>
      <protection/>
    </xf>
    <xf numFmtId="49" fontId="38" fillId="4" borderId="10" xfId="0" applyNumberFormat="1" applyFont="1" applyFill="1" applyBorder="1" applyAlignment="1" applyProtection="1">
      <alignment horizontal="center" vertical="top"/>
      <protection locked="0"/>
    </xf>
    <xf numFmtId="49" fontId="19" fillId="4" borderId="10" xfId="0" applyNumberFormat="1" applyFont="1" applyFill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49" fontId="10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9" fillId="5" borderId="26" xfId="0" applyFont="1" applyFill="1" applyBorder="1" applyAlignment="1" applyProtection="1">
      <alignment horizontal="left" vertical="top" wrapText="1"/>
      <protection/>
    </xf>
    <xf numFmtId="0" fontId="9" fillId="5" borderId="27" xfId="0" applyFont="1" applyFill="1" applyBorder="1" applyAlignment="1" applyProtection="1">
      <alignment horizontal="left" vertical="top" wrapText="1"/>
      <protection/>
    </xf>
    <xf numFmtId="49" fontId="9" fillId="5" borderId="27" xfId="0" applyNumberFormat="1" applyFont="1" applyFill="1" applyBorder="1" applyAlignment="1">
      <alignment horizontal="left" vertical="top"/>
    </xf>
    <xf numFmtId="49" fontId="9" fillId="5" borderId="27" xfId="0" applyNumberFormat="1" applyFont="1" applyFill="1" applyBorder="1" applyAlignment="1">
      <alignment horizontal="center" vertical="top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center" vertical="top"/>
      <protection/>
    </xf>
    <xf numFmtId="49" fontId="10" fillId="0" borderId="0" xfId="0" applyNumberFormat="1" applyFont="1" applyAlignment="1" applyProtection="1">
      <alignment horizontal="left" vertical="top"/>
      <protection/>
    </xf>
    <xf numFmtId="49" fontId="10" fillId="0" borderId="0" xfId="0" applyNumberFormat="1" applyFont="1" applyAlignment="1" applyProtection="1">
      <alignment horizontal="center" vertical="top"/>
      <protection/>
    </xf>
    <xf numFmtId="49" fontId="41" fillId="0" borderId="0" xfId="0" applyNumberFormat="1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13" fillId="24" borderId="25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0" borderId="23" xfId="0" applyNumberFormat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168" fontId="5" fillId="0" borderId="28" xfId="0" applyNumberFormat="1" applyFont="1" applyBorder="1" applyAlignment="1">
      <alignment horizontal="right"/>
    </xf>
    <xf numFmtId="168" fontId="43" fillId="0" borderId="28" xfId="0" applyNumberFormat="1" applyFont="1" applyBorder="1" applyAlignment="1">
      <alignment/>
    </xf>
    <xf numFmtId="168" fontId="7" fillId="0" borderId="28" xfId="0" applyNumberFormat="1" applyFont="1" applyBorder="1" applyAlignment="1">
      <alignment/>
    </xf>
    <xf numFmtId="168" fontId="7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49" fontId="6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6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ont="1" applyBorder="1" applyAlignment="1">
      <alignment/>
    </xf>
    <xf numFmtId="168" fontId="5" fillId="0" borderId="32" xfId="0" applyNumberFormat="1" applyFont="1" applyBorder="1" applyAlignment="1">
      <alignment horizontal="right"/>
    </xf>
    <xf numFmtId="168" fontId="6" fillId="0" borderId="14" xfId="0" applyNumberFormat="1" applyFont="1" applyBorder="1" applyAlignment="1">
      <alignment/>
    </xf>
    <xf numFmtId="168" fontId="5" fillId="0" borderId="33" xfId="0" applyNumberFormat="1" applyFont="1" applyBorder="1" applyAlignment="1">
      <alignment/>
    </xf>
    <xf numFmtId="168" fontId="5" fillId="0" borderId="34" xfId="0" applyNumberFormat="1" applyFont="1" applyBorder="1" applyAlignment="1">
      <alignment/>
    </xf>
    <xf numFmtId="0" fontId="0" fillId="0" borderId="0" xfId="0" applyAlignment="1">
      <alignment vertical="justify"/>
    </xf>
    <xf numFmtId="0" fontId="0" fillId="0" borderId="11" xfId="0" applyBorder="1" applyAlignment="1">
      <alignment vertical="justify" wrapText="1"/>
    </xf>
    <xf numFmtId="49" fontId="0" fillId="0" borderId="10" xfId="0" applyNumberFormat="1" applyBorder="1" applyAlignment="1">
      <alignment horizontal="center" vertical="justify"/>
    </xf>
    <xf numFmtId="49" fontId="0" fillId="0" borderId="31" xfId="0" applyNumberFormat="1" applyBorder="1" applyAlignment="1">
      <alignment horizontal="center" vertical="justify"/>
    </xf>
    <xf numFmtId="168" fontId="0" fillId="0" borderId="10" xfId="0" applyNumberFormat="1" applyBorder="1" applyAlignment="1">
      <alignment vertical="justify"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168" fontId="6" fillId="0" borderId="38" xfId="0" applyNumberFormat="1" applyFont="1" applyBorder="1" applyAlignment="1">
      <alignment/>
    </xf>
    <xf numFmtId="168" fontId="4" fillId="0" borderId="39" xfId="0" applyNumberFormat="1" applyFont="1" applyBorder="1" applyAlignment="1">
      <alignment/>
    </xf>
    <xf numFmtId="168" fontId="0" fillId="0" borderId="39" xfId="0" applyNumberFormat="1" applyBorder="1" applyAlignment="1">
      <alignment/>
    </xf>
    <xf numFmtId="168" fontId="0" fillId="0" borderId="39" xfId="0" applyNumberFormat="1" applyFont="1" applyBorder="1" applyAlignment="1">
      <alignment/>
    </xf>
    <xf numFmtId="168" fontId="0" fillId="0" borderId="39" xfId="0" applyNumberFormat="1" applyBorder="1" applyAlignment="1">
      <alignment vertical="justify"/>
    </xf>
    <xf numFmtId="168" fontId="6" fillId="0" borderId="39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1" fillId="0" borderId="18" xfId="0" applyNumberFormat="1" applyFont="1" applyFill="1" applyBorder="1" applyAlignment="1" applyProtection="1">
      <alignment horizontal="center" vertical="center" textRotation="90" wrapText="1"/>
      <protection/>
    </xf>
    <xf numFmtId="168" fontId="16" fillId="25" borderId="30" xfId="0" applyNumberFormat="1" applyFont="1" applyFill="1" applyBorder="1" applyAlignment="1" applyProtection="1">
      <alignment horizontal="right" vertical="top"/>
      <protection locked="0"/>
    </xf>
    <xf numFmtId="168" fontId="18" fillId="4" borderId="31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Border="1" applyAlignment="1" applyProtection="1">
      <alignment horizontal="right" vertical="top"/>
      <protection locked="0"/>
    </xf>
    <xf numFmtId="168" fontId="18" fillId="0" borderId="31" xfId="0" applyNumberFormat="1" applyFont="1" applyFill="1" applyBorder="1" applyAlignment="1" applyProtection="1">
      <alignment horizontal="right" vertical="top"/>
      <protection locked="0"/>
    </xf>
    <xf numFmtId="168" fontId="16" fillId="25" borderId="31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Fill="1" applyBorder="1" applyAlignment="1" applyProtection="1">
      <alignment horizontal="right" vertical="top"/>
      <protection locked="0"/>
    </xf>
    <xf numFmtId="168" fontId="10" fillId="4" borderId="31" xfId="0" applyNumberFormat="1" applyFont="1" applyFill="1" applyBorder="1" applyAlignment="1" applyProtection="1">
      <alignment horizontal="right" vertical="top"/>
      <protection locked="0"/>
    </xf>
    <xf numFmtId="168" fontId="19" fillId="0" borderId="31" xfId="0" applyNumberFormat="1" applyFont="1" applyBorder="1" applyAlignment="1" applyProtection="1">
      <alignment horizontal="right" vertical="top"/>
      <protection locked="0"/>
    </xf>
    <xf numFmtId="168" fontId="10" fillId="0" borderId="40" xfId="0" applyNumberFormat="1" applyFont="1" applyBorder="1" applyAlignment="1" applyProtection="1">
      <alignment horizontal="right" vertical="top"/>
      <protection locked="0"/>
    </xf>
    <xf numFmtId="168" fontId="18" fillId="0" borderId="30" xfId="0" applyNumberFormat="1" applyFont="1" applyBorder="1" applyAlignment="1" applyProtection="1">
      <alignment horizontal="right" vertical="top"/>
      <protection locked="0"/>
    </xf>
    <xf numFmtId="168" fontId="18" fillId="0" borderId="40" xfId="0" applyNumberFormat="1" applyFont="1" applyBorder="1" applyAlignment="1" applyProtection="1">
      <alignment horizontal="right" vertical="top"/>
      <protection locked="0"/>
    </xf>
    <xf numFmtId="168" fontId="18" fillId="4" borderId="30" xfId="0" applyNumberFormat="1" applyFont="1" applyFill="1" applyBorder="1" applyAlignment="1" applyProtection="1">
      <alignment horizontal="right" vertical="top"/>
      <protection locked="0"/>
    </xf>
    <xf numFmtId="168" fontId="20" fillId="0" borderId="31" xfId="0" applyNumberFormat="1" applyFont="1" applyBorder="1" applyAlignment="1">
      <alignment horizontal="right" vertical="top"/>
    </xf>
    <xf numFmtId="168" fontId="16" fillId="25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31" xfId="0" applyNumberFormat="1" applyFont="1" applyFill="1" applyBorder="1" applyAlignment="1" applyProtection="1">
      <alignment horizontal="right" vertical="top" wrapText="1"/>
      <protection/>
    </xf>
    <xf numFmtId="168" fontId="11" fillId="4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31" xfId="0" applyNumberFormat="1" applyFont="1" applyFill="1" applyBorder="1" applyAlignment="1" applyProtection="1">
      <alignment horizontal="right" vertical="top"/>
      <protection locked="0"/>
    </xf>
    <xf numFmtId="168" fontId="25" fillId="25" borderId="30" xfId="0" applyNumberFormat="1" applyFont="1" applyFill="1" applyBorder="1" applyAlignment="1" applyProtection="1">
      <alignment horizontal="right" vertical="top" wrapText="1"/>
      <protection/>
    </xf>
    <xf numFmtId="168" fontId="18" fillId="4" borderId="31" xfId="0" applyNumberFormat="1" applyFont="1" applyFill="1" applyBorder="1" applyAlignment="1">
      <alignment horizontal="right" vertical="top"/>
    </xf>
    <xf numFmtId="168" fontId="18" fillId="0" borderId="31" xfId="0" applyNumberFormat="1" applyFont="1" applyFill="1" applyBorder="1" applyAlignment="1">
      <alignment horizontal="right" vertical="top"/>
    </xf>
    <xf numFmtId="168" fontId="18" fillId="0" borderId="31" xfId="0" applyNumberFormat="1" applyFont="1" applyBorder="1" applyAlignment="1" applyProtection="1">
      <alignment horizontal="right" vertical="top"/>
      <protection locked="0"/>
    </xf>
    <xf numFmtId="168" fontId="13" fillId="24" borderId="33" xfId="0" applyNumberFormat="1" applyFont="1" applyFill="1" applyBorder="1" applyAlignment="1" applyProtection="1">
      <alignment horizontal="right" vertical="top"/>
      <protection locked="0"/>
    </xf>
    <xf numFmtId="168" fontId="15" fillId="25" borderId="30" xfId="0" applyNumberFormat="1" applyFont="1" applyFill="1" applyBorder="1" applyAlignment="1">
      <alignment horizontal="right" vertical="top"/>
    </xf>
    <xf numFmtId="168" fontId="10" fillId="4" borderId="31" xfId="0" applyNumberFormat="1" applyFont="1" applyFill="1" applyBorder="1" applyAlignment="1">
      <alignment horizontal="right" vertical="top"/>
    </xf>
    <xf numFmtId="168" fontId="19" fillId="0" borderId="31" xfId="0" applyNumberFormat="1" applyFont="1" applyBorder="1" applyAlignment="1">
      <alignment horizontal="right" vertical="top"/>
    </xf>
    <xf numFmtId="168" fontId="19" fillId="4" borderId="30" xfId="0" applyNumberFormat="1" applyFont="1" applyFill="1" applyBorder="1" applyAlignment="1" applyProtection="1">
      <alignment horizontal="right" vertical="top"/>
      <protection locked="0"/>
    </xf>
    <xf numFmtId="168" fontId="10" fillId="4" borderId="31" xfId="0" applyNumberFormat="1" applyFont="1" applyFill="1" applyBorder="1" applyAlignment="1">
      <alignment horizontal="right"/>
    </xf>
    <xf numFmtId="168" fontId="10" fillId="0" borderId="31" xfId="0" applyNumberFormat="1" applyFont="1" applyFill="1" applyBorder="1" applyAlignment="1" applyProtection="1">
      <alignment horizontal="right" vertical="top"/>
      <protection locked="0"/>
    </xf>
    <xf numFmtId="168" fontId="35" fillId="25" borderId="31" xfId="0" applyNumberFormat="1" applyFont="1" applyFill="1" applyBorder="1" applyAlignment="1" applyProtection="1">
      <alignment horizontal="right" vertical="top"/>
      <protection locked="0"/>
    </xf>
    <xf numFmtId="168" fontId="19" fillId="0" borderId="30" xfId="0" applyNumberFormat="1" applyFont="1" applyBorder="1" applyAlignment="1" applyProtection="1">
      <alignment horizontal="right" vertical="top"/>
      <protection locked="0"/>
    </xf>
    <xf numFmtId="168" fontId="18" fillId="25" borderId="30" xfId="0" applyNumberFormat="1" applyFont="1" applyFill="1" applyBorder="1" applyAlignment="1" applyProtection="1">
      <alignment horizontal="right" vertical="top"/>
      <protection locked="0"/>
    </xf>
    <xf numFmtId="168" fontId="19" fillId="4" borderId="31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Alignment="1" applyProtection="1">
      <alignment vertical="top"/>
      <protection/>
    </xf>
    <xf numFmtId="49" fontId="13" fillId="24" borderId="35" xfId="0" applyNumberFormat="1" applyFont="1" applyFill="1" applyBorder="1" applyAlignment="1">
      <alignment horizontal="center" vertical="top"/>
    </xf>
    <xf numFmtId="168" fontId="13" fillId="24" borderId="35" xfId="0" applyNumberFormat="1" applyFont="1" applyFill="1" applyBorder="1" applyAlignment="1">
      <alignment horizontal="right" vertical="top"/>
    </xf>
    <xf numFmtId="168" fontId="12" fillId="24" borderId="19" xfId="0" applyNumberFormat="1" applyFont="1" applyFill="1" applyBorder="1" applyAlignment="1">
      <alignment horizontal="right" vertical="top"/>
    </xf>
    <xf numFmtId="168" fontId="16" fillId="25" borderId="41" xfId="0" applyNumberFormat="1" applyFont="1" applyFill="1" applyBorder="1" applyAlignment="1" applyProtection="1">
      <alignment horizontal="right" vertical="top"/>
      <protection locked="0"/>
    </xf>
    <xf numFmtId="168" fontId="16" fillId="25" borderId="42" xfId="0" applyNumberFormat="1" applyFont="1" applyFill="1" applyBorder="1" applyAlignment="1">
      <alignment horizontal="right" vertical="top"/>
    </xf>
    <xf numFmtId="168" fontId="18" fillId="4" borderId="28" xfId="0" applyNumberFormat="1" applyFont="1" applyFill="1" applyBorder="1" applyAlignment="1">
      <alignment horizontal="right" vertical="top"/>
    </xf>
    <xf numFmtId="168" fontId="18" fillId="0" borderId="28" xfId="0" applyNumberFormat="1" applyFont="1" applyFill="1" applyBorder="1" applyAlignment="1">
      <alignment horizontal="right" vertical="top"/>
    </xf>
    <xf numFmtId="168" fontId="20" fillId="0" borderId="28" xfId="0" applyNumberFormat="1" applyFont="1" applyBorder="1" applyAlignment="1">
      <alignment horizontal="right" vertical="top"/>
    </xf>
    <xf numFmtId="168" fontId="16" fillId="25" borderId="28" xfId="0" applyNumberFormat="1" applyFont="1" applyFill="1" applyBorder="1" applyAlignment="1">
      <alignment horizontal="right" vertical="top"/>
    </xf>
    <xf numFmtId="168" fontId="20" fillId="25" borderId="31" xfId="0" applyNumberFormat="1" applyFont="1" applyFill="1" applyBorder="1" applyAlignment="1" applyProtection="1">
      <alignment horizontal="right" vertical="top"/>
      <protection locked="0"/>
    </xf>
    <xf numFmtId="168" fontId="20" fillId="25" borderId="28" xfId="0" applyNumberFormat="1" applyFont="1" applyFill="1" applyBorder="1" applyAlignment="1">
      <alignment horizontal="right" vertical="top"/>
    </xf>
    <xf numFmtId="168" fontId="20" fillId="4" borderId="31" xfId="0" applyNumberFormat="1" applyFont="1" applyFill="1" applyBorder="1" applyAlignment="1" applyProtection="1">
      <alignment horizontal="right" vertical="top"/>
      <protection locked="0"/>
    </xf>
    <xf numFmtId="168" fontId="20" fillId="4" borderId="28" xfId="0" applyNumberFormat="1" applyFont="1" applyFill="1" applyBorder="1" applyAlignment="1">
      <alignment horizontal="right" vertical="top"/>
    </xf>
    <xf numFmtId="168" fontId="20" fillId="26" borderId="31" xfId="0" applyNumberFormat="1" applyFont="1" applyFill="1" applyBorder="1" applyAlignment="1" applyProtection="1">
      <alignment horizontal="right" vertical="top"/>
      <protection locked="0"/>
    </xf>
    <xf numFmtId="168" fontId="20" fillId="26" borderId="28" xfId="0" applyNumberFormat="1" applyFont="1" applyFill="1" applyBorder="1" applyAlignment="1">
      <alignment horizontal="right" vertical="top"/>
    </xf>
    <xf numFmtId="168" fontId="16" fillId="25" borderId="43" xfId="0" applyNumberFormat="1" applyFont="1" applyFill="1" applyBorder="1" applyAlignment="1">
      <alignment horizontal="right" vertical="top"/>
    </xf>
    <xf numFmtId="168" fontId="10" fillId="4" borderId="28" xfId="0" applyNumberFormat="1" applyFont="1" applyFill="1" applyBorder="1" applyAlignment="1">
      <alignment horizontal="right" vertical="top"/>
    </xf>
    <xf numFmtId="168" fontId="19" fillId="0" borderId="28" xfId="0" applyNumberFormat="1" applyFont="1" applyBorder="1" applyAlignment="1">
      <alignment horizontal="right" vertical="top"/>
    </xf>
    <xf numFmtId="168" fontId="10" fillId="0" borderId="29" xfId="0" applyNumberFormat="1" applyFont="1" applyBorder="1" applyAlignment="1">
      <alignment horizontal="right" vertical="top"/>
    </xf>
    <xf numFmtId="168" fontId="16" fillId="0" borderId="43" xfId="0" applyNumberFormat="1" applyFont="1" applyBorder="1" applyAlignment="1">
      <alignment horizontal="right" vertical="top"/>
    </xf>
    <xf numFmtId="168" fontId="18" fillId="0" borderId="28" xfId="0" applyNumberFormat="1" applyFont="1" applyBorder="1" applyAlignment="1">
      <alignment horizontal="right" vertical="top"/>
    </xf>
    <xf numFmtId="168" fontId="18" fillId="0" borderId="29" xfId="0" applyNumberFormat="1" applyFont="1" applyBorder="1" applyAlignment="1">
      <alignment horizontal="right" vertical="top"/>
    </xf>
    <xf numFmtId="168" fontId="13" fillId="24" borderId="33" xfId="0" applyNumberFormat="1" applyFont="1" applyFill="1" applyBorder="1" applyAlignment="1">
      <alignment horizontal="right" vertical="top"/>
    </xf>
    <xf numFmtId="168" fontId="12" fillId="24" borderId="32" xfId="0" applyNumberFormat="1" applyFont="1" applyFill="1" applyBorder="1" applyAlignment="1">
      <alignment horizontal="right" vertical="top"/>
    </xf>
    <xf numFmtId="168" fontId="15" fillId="25" borderId="30" xfId="0" applyNumberFormat="1" applyFont="1" applyFill="1" applyBorder="1" applyAlignment="1" applyProtection="1">
      <alignment horizontal="right" vertical="top" wrapText="1"/>
      <protection/>
    </xf>
    <xf numFmtId="168" fontId="15" fillId="25" borderId="43" xfId="0" applyNumberFormat="1" applyFont="1" applyFill="1" applyBorder="1" applyAlignment="1">
      <alignment horizontal="right" vertical="top"/>
    </xf>
    <xf numFmtId="168" fontId="23" fillId="0" borderId="31" xfId="0" applyNumberFormat="1" applyFont="1" applyFill="1" applyBorder="1" applyAlignment="1" applyProtection="1">
      <alignment horizontal="right" vertical="top" wrapText="1"/>
      <protection/>
    </xf>
    <xf numFmtId="168" fontId="15" fillId="25" borderId="28" xfId="0" applyNumberFormat="1" applyFont="1" applyFill="1" applyBorder="1" applyAlignment="1">
      <alignment horizontal="right" vertical="top"/>
    </xf>
    <xf numFmtId="168" fontId="13" fillId="24" borderId="33" xfId="0" applyNumberFormat="1" applyFont="1" applyFill="1" applyBorder="1" applyAlignment="1" applyProtection="1">
      <alignment horizontal="right" vertical="top" wrapText="1"/>
      <protection/>
    </xf>
    <xf numFmtId="168" fontId="16" fillId="4" borderId="31" xfId="0" applyNumberFormat="1" applyFont="1" applyFill="1" applyBorder="1" applyAlignment="1" applyProtection="1">
      <alignment horizontal="right" vertical="top"/>
      <protection locked="0"/>
    </xf>
    <xf numFmtId="168" fontId="18" fillId="25" borderId="28" xfId="0" applyNumberFormat="1" applyFont="1" applyFill="1" applyBorder="1" applyAlignment="1">
      <alignment horizontal="right" vertical="top"/>
    </xf>
    <xf numFmtId="168" fontId="10" fillId="0" borderId="31" xfId="0" applyNumberFormat="1" applyFont="1" applyBorder="1" applyAlignment="1" applyProtection="1">
      <alignment horizontal="right" vertical="top"/>
      <protection locked="0"/>
    </xf>
    <xf numFmtId="168" fontId="10" fillId="0" borderId="28" xfId="0" applyNumberFormat="1" applyFont="1" applyBorder="1" applyAlignment="1">
      <alignment horizontal="right" vertical="top"/>
    </xf>
    <xf numFmtId="168" fontId="13" fillId="24" borderId="31" xfId="0" applyNumberFormat="1" applyFont="1" applyFill="1" applyBorder="1" applyAlignment="1" applyProtection="1">
      <alignment horizontal="right" vertical="top"/>
      <protection locked="0"/>
    </xf>
    <xf numFmtId="168" fontId="13" fillId="24" borderId="28" xfId="0" applyNumberFormat="1" applyFont="1" applyFill="1" applyBorder="1" applyAlignment="1">
      <alignment horizontal="right" vertical="top"/>
    </xf>
    <xf numFmtId="168" fontId="30" fillId="25" borderId="31" xfId="0" applyNumberFormat="1" applyFont="1" applyFill="1" applyBorder="1" applyAlignment="1" applyProtection="1">
      <alignment horizontal="right" vertical="top"/>
      <protection locked="0"/>
    </xf>
    <xf numFmtId="168" fontId="30" fillId="25" borderId="28" xfId="0" applyNumberFormat="1" applyFont="1" applyFill="1" applyBorder="1" applyAlignment="1">
      <alignment horizontal="right" vertical="top"/>
    </xf>
    <xf numFmtId="168" fontId="13" fillId="24" borderId="32" xfId="0" applyNumberFormat="1" applyFont="1" applyFill="1" applyBorder="1" applyAlignment="1">
      <alignment horizontal="right" vertical="top"/>
    </xf>
    <xf numFmtId="168" fontId="15" fillId="25" borderId="31" xfId="0" applyNumberFormat="1" applyFont="1" applyFill="1" applyBorder="1" applyAlignment="1">
      <alignment horizontal="right" vertical="top"/>
    </xf>
    <xf numFmtId="168" fontId="30" fillId="25" borderId="31" xfId="0" applyNumberFormat="1" applyFont="1" applyFill="1" applyBorder="1" applyAlignment="1">
      <alignment horizontal="right" vertical="top"/>
    </xf>
    <xf numFmtId="168" fontId="19" fillId="4" borderId="28" xfId="0" applyNumberFormat="1" applyFont="1" applyFill="1" applyBorder="1" applyAlignment="1">
      <alignment horizontal="right" vertical="top"/>
    </xf>
    <xf numFmtId="168" fontId="10" fillId="0" borderId="28" xfId="0" applyNumberFormat="1" applyFont="1" applyFill="1" applyBorder="1" applyAlignment="1">
      <alignment horizontal="right" vertical="top"/>
    </xf>
    <xf numFmtId="168" fontId="10" fillId="4" borderId="41" xfId="0" applyNumberFormat="1" applyFont="1" applyFill="1" applyBorder="1" applyAlignment="1" applyProtection="1">
      <alignment horizontal="right" vertical="top"/>
      <protection locked="0"/>
    </xf>
    <xf numFmtId="168" fontId="10" fillId="4" borderId="42" xfId="0" applyNumberFormat="1" applyFont="1" applyFill="1" applyBorder="1" applyAlignment="1">
      <alignment horizontal="right" vertical="top"/>
    </xf>
    <xf numFmtId="168" fontId="10" fillId="0" borderId="41" xfId="0" applyNumberFormat="1" applyFont="1" applyFill="1" applyBorder="1" applyAlignment="1" applyProtection="1">
      <alignment horizontal="right" vertical="top"/>
      <protection locked="0"/>
    </xf>
    <xf numFmtId="168" fontId="10" fillId="0" borderId="42" xfId="0" applyNumberFormat="1" applyFont="1" applyBorder="1" applyAlignment="1">
      <alignment horizontal="right" vertical="top"/>
    </xf>
    <xf numFmtId="168" fontId="10" fillId="0" borderId="41" xfId="0" applyNumberFormat="1" applyFont="1" applyBorder="1" applyAlignment="1" applyProtection="1">
      <alignment horizontal="right" vertical="top"/>
      <protection locked="0"/>
    </xf>
    <xf numFmtId="168" fontId="19" fillId="4" borderId="43" xfId="0" applyNumberFormat="1" applyFont="1" applyFill="1" applyBorder="1" applyAlignment="1">
      <alignment horizontal="right" vertical="top"/>
    </xf>
    <xf numFmtId="168" fontId="19" fillId="0" borderId="43" xfId="0" applyNumberFormat="1" applyFont="1" applyBorder="1" applyAlignment="1">
      <alignment horizontal="right" vertical="top"/>
    </xf>
    <xf numFmtId="168" fontId="38" fillId="25" borderId="31" xfId="0" applyNumberFormat="1" applyFont="1" applyFill="1" applyBorder="1" applyAlignment="1" applyProtection="1">
      <alignment horizontal="right" vertical="top"/>
      <protection locked="0"/>
    </xf>
    <xf numFmtId="168" fontId="19" fillId="25" borderId="28" xfId="0" applyNumberFormat="1" applyFont="1" applyFill="1" applyBorder="1" applyAlignment="1">
      <alignment horizontal="right" vertical="top"/>
    </xf>
    <xf numFmtId="168" fontId="10" fillId="0" borderId="31" xfId="0" applyNumberFormat="1" applyFont="1" applyBorder="1" applyAlignment="1">
      <alignment horizontal="right" vertical="top"/>
    </xf>
    <xf numFmtId="168" fontId="10" fillId="0" borderId="28" xfId="0" applyNumberFormat="1" applyFont="1" applyBorder="1" applyAlignment="1">
      <alignment horizontal="right"/>
    </xf>
    <xf numFmtId="168" fontId="9" fillId="5" borderId="44" xfId="0" applyNumberFormat="1" applyFont="1" applyFill="1" applyBorder="1" applyAlignment="1">
      <alignment horizontal="right" vertical="top"/>
    </xf>
    <xf numFmtId="168" fontId="39" fillId="5" borderId="45" xfId="0" applyNumberFormat="1" applyFont="1" applyFill="1" applyBorder="1" applyAlignment="1">
      <alignment horizontal="right" vertical="top"/>
    </xf>
    <xf numFmtId="168" fontId="6" fillId="0" borderId="31" xfId="0" applyNumberFormat="1" applyFont="1" applyBorder="1" applyAlignment="1">
      <alignment horizontal="right"/>
    </xf>
    <xf numFmtId="168" fontId="42" fillId="0" borderId="31" xfId="0" applyNumberFormat="1" applyFont="1" applyBorder="1" applyAlignment="1">
      <alignment horizontal="right"/>
    </xf>
    <xf numFmtId="168" fontId="0" fillId="0" borderId="31" xfId="0" applyNumberFormat="1" applyBorder="1" applyAlignment="1">
      <alignment horizontal="right"/>
    </xf>
    <xf numFmtId="168" fontId="0" fillId="0" borderId="40" xfId="0" applyNumberFormat="1" applyBorder="1" applyAlignment="1">
      <alignment horizontal="right"/>
    </xf>
    <xf numFmtId="168" fontId="5" fillId="0" borderId="34" xfId="0" applyNumberFormat="1" applyFont="1" applyBorder="1" applyAlignment="1">
      <alignment horizontal="right"/>
    </xf>
    <xf numFmtId="49" fontId="10" fillId="0" borderId="0" xfId="0" applyNumberFormat="1" applyFont="1" applyAlignment="1" applyProtection="1">
      <alignment horizontal="left" vertical="justify" wrapText="1"/>
      <protection/>
    </xf>
    <xf numFmtId="0" fontId="0" fillId="0" borderId="0" xfId="0" applyAlignment="1">
      <alignment horizontal="left" vertical="justify" wrapText="1"/>
    </xf>
    <xf numFmtId="4" fontId="0" fillId="0" borderId="31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42" fillId="0" borderId="31" xfId="0" applyNumberFormat="1" applyFont="1" applyBorder="1" applyAlignment="1">
      <alignment horizontal="right"/>
    </xf>
    <xf numFmtId="4" fontId="13" fillId="24" borderId="35" xfId="0" applyNumberFormat="1" applyFont="1" applyFill="1" applyBorder="1" applyAlignment="1">
      <alignment horizontal="right" vertical="top"/>
    </xf>
    <xf numFmtId="4" fontId="16" fillId="25" borderId="41" xfId="0" applyNumberFormat="1" applyFont="1" applyFill="1" applyBorder="1" applyAlignment="1" applyProtection="1">
      <alignment horizontal="right" vertical="top"/>
      <protection locked="0"/>
    </xf>
    <xf numFmtId="4" fontId="18" fillId="4" borderId="31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Border="1" applyAlignment="1" applyProtection="1">
      <alignment horizontal="right" vertical="top"/>
      <protection locked="0"/>
    </xf>
    <xf numFmtId="4" fontId="16" fillId="25" borderId="31" xfId="0" applyNumberFormat="1" applyFont="1" applyFill="1" applyBorder="1" applyAlignment="1" applyProtection="1">
      <alignment horizontal="right" vertical="top"/>
      <protection locked="0"/>
    </xf>
    <xf numFmtId="4" fontId="18" fillId="0" borderId="31" xfId="0" applyNumberFormat="1" applyFont="1" applyFill="1" applyBorder="1" applyAlignment="1" applyProtection="1">
      <alignment horizontal="right" vertical="top"/>
      <protection locked="0"/>
    </xf>
    <xf numFmtId="4" fontId="20" fillId="25" borderId="31" xfId="0" applyNumberFormat="1" applyFont="1" applyFill="1" applyBorder="1" applyAlignment="1" applyProtection="1">
      <alignment horizontal="right" vertical="top"/>
      <protection locked="0"/>
    </xf>
    <xf numFmtId="4" fontId="20" fillId="4" borderId="31" xfId="0" applyNumberFormat="1" applyFont="1" applyFill="1" applyBorder="1" applyAlignment="1" applyProtection="1">
      <alignment horizontal="right" vertical="top"/>
      <protection locked="0"/>
    </xf>
    <xf numFmtId="4" fontId="20" fillId="26" borderId="31" xfId="0" applyNumberFormat="1" applyFont="1" applyFill="1" applyBorder="1" applyAlignment="1" applyProtection="1">
      <alignment horizontal="right" vertical="top"/>
      <protection locked="0"/>
    </xf>
    <xf numFmtId="4" fontId="16" fillId="25" borderId="30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Fill="1" applyBorder="1" applyAlignment="1" applyProtection="1">
      <alignment horizontal="right" vertical="top"/>
      <protection locked="0"/>
    </xf>
    <xf numFmtId="4" fontId="10" fillId="4" borderId="31" xfId="0" applyNumberFormat="1" applyFont="1" applyFill="1" applyBorder="1" applyAlignment="1" applyProtection="1">
      <alignment horizontal="right" vertical="top"/>
      <protection locked="0"/>
    </xf>
    <xf numFmtId="4" fontId="19" fillId="0" borderId="31" xfId="0" applyNumberFormat="1" applyFont="1" applyBorder="1" applyAlignment="1" applyProtection="1">
      <alignment horizontal="right" vertical="top"/>
      <protection locked="0"/>
    </xf>
    <xf numFmtId="4" fontId="10" fillId="0" borderId="40" xfId="0" applyNumberFormat="1" applyFont="1" applyBorder="1" applyAlignment="1" applyProtection="1">
      <alignment horizontal="right" vertical="top"/>
      <protection locked="0"/>
    </xf>
    <xf numFmtId="4" fontId="18" fillId="0" borderId="30" xfId="0" applyNumberFormat="1" applyFont="1" applyBorder="1" applyAlignment="1" applyProtection="1">
      <alignment horizontal="right" vertical="top"/>
      <protection locked="0"/>
    </xf>
    <xf numFmtId="4" fontId="18" fillId="0" borderId="40" xfId="0" applyNumberFormat="1" applyFont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>
      <alignment horizontal="right" vertical="top"/>
    </xf>
    <xf numFmtId="4" fontId="16" fillId="25" borderId="31" xfId="0" applyNumberFormat="1" applyFont="1" applyFill="1" applyBorder="1" applyAlignment="1" applyProtection="1">
      <alignment horizontal="right" vertical="top" wrapText="1"/>
      <protection/>
    </xf>
    <xf numFmtId="4" fontId="18" fillId="4" borderId="30" xfId="0" applyNumberFormat="1" applyFont="1" applyFill="1" applyBorder="1" applyAlignment="1" applyProtection="1">
      <alignment horizontal="right" vertical="top"/>
      <protection locked="0"/>
    </xf>
    <xf numFmtId="4" fontId="20" fillId="0" borderId="31" xfId="0" applyNumberFormat="1" applyFont="1" applyBorder="1" applyAlignment="1">
      <alignment horizontal="right" vertical="top"/>
    </xf>
    <xf numFmtId="4" fontId="15" fillId="25" borderId="30" xfId="0" applyNumberFormat="1" applyFont="1" applyFill="1" applyBorder="1" applyAlignment="1" applyProtection="1">
      <alignment horizontal="right" vertical="top" wrapText="1"/>
      <protection/>
    </xf>
    <xf numFmtId="4" fontId="11" fillId="4" borderId="31" xfId="0" applyNumberFormat="1" applyFont="1" applyFill="1" applyBorder="1" applyAlignment="1" applyProtection="1">
      <alignment horizontal="right" vertical="top" wrapText="1"/>
      <protection/>
    </xf>
    <xf numFmtId="4" fontId="23" fillId="0" borderId="31" xfId="0" applyNumberFormat="1" applyFont="1" applyFill="1" applyBorder="1" applyAlignment="1" applyProtection="1">
      <alignment horizontal="right" vertical="top" wrapText="1"/>
      <protection/>
    </xf>
    <xf numFmtId="4" fontId="15" fillId="25" borderId="31" xfId="0" applyNumberFormat="1" applyFont="1" applyFill="1" applyBorder="1" applyAlignment="1" applyProtection="1">
      <alignment horizontal="right" vertical="top" wrapText="1"/>
      <protection/>
    </xf>
    <xf numFmtId="4" fontId="15" fillId="25" borderId="31" xfId="0" applyNumberFormat="1" applyFont="1" applyFill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 applyProtection="1">
      <alignment horizontal="right" vertical="top" wrapText="1"/>
      <protection/>
    </xf>
    <xf numFmtId="4" fontId="25" fillId="25" borderId="30" xfId="0" applyNumberFormat="1" applyFont="1" applyFill="1" applyBorder="1" applyAlignment="1" applyProtection="1">
      <alignment horizontal="right" vertical="top" wrapText="1"/>
      <protection/>
    </xf>
    <xf numFmtId="4" fontId="18" fillId="4" borderId="31" xfId="0" applyNumberFormat="1" applyFont="1" applyFill="1" applyBorder="1" applyAlignment="1">
      <alignment horizontal="right" vertical="top"/>
    </xf>
    <xf numFmtId="4" fontId="18" fillId="0" borderId="31" xfId="0" applyNumberFormat="1" applyFont="1" applyFill="1" applyBorder="1" applyAlignment="1">
      <alignment horizontal="right" vertical="top"/>
    </xf>
    <xf numFmtId="4" fontId="18" fillId="0" borderId="31" xfId="0" applyNumberFormat="1" applyFont="1" applyBorder="1" applyAlignment="1" applyProtection="1">
      <alignment horizontal="right" vertical="top"/>
      <protection locked="0"/>
    </xf>
    <xf numFmtId="4" fontId="16" fillId="4" borderId="31" xfId="0" applyNumberFormat="1" applyFont="1" applyFill="1" applyBorder="1" applyAlignment="1" applyProtection="1">
      <alignment horizontal="right" vertical="top"/>
      <protection locked="0"/>
    </xf>
    <xf numFmtId="4" fontId="10" fillId="0" borderId="31" xfId="0" applyNumberFormat="1" applyFont="1" applyBorder="1" applyAlignment="1" applyProtection="1">
      <alignment horizontal="right" vertical="top"/>
      <protection locked="0"/>
    </xf>
    <xf numFmtId="4" fontId="13" fillId="24" borderId="31" xfId="0" applyNumberFormat="1" applyFont="1" applyFill="1" applyBorder="1" applyAlignment="1" applyProtection="1">
      <alignment horizontal="right" vertical="top"/>
      <protection locked="0"/>
    </xf>
    <xf numFmtId="4" fontId="30" fillId="25" borderId="31" xfId="0" applyNumberFormat="1" applyFont="1" applyFill="1" applyBorder="1" applyAlignment="1" applyProtection="1">
      <alignment horizontal="right" vertical="top"/>
      <protection locked="0"/>
    </xf>
    <xf numFmtId="4" fontId="13" fillId="24" borderId="33" xfId="0" applyNumberFormat="1" applyFont="1" applyFill="1" applyBorder="1" applyAlignment="1" applyProtection="1">
      <alignment horizontal="right" vertical="top"/>
      <protection locked="0"/>
    </xf>
    <xf numFmtId="4" fontId="15" fillId="25" borderId="30" xfId="0" applyNumberFormat="1" applyFont="1" applyFill="1" applyBorder="1" applyAlignment="1">
      <alignment horizontal="right" vertical="top"/>
    </xf>
    <xf numFmtId="4" fontId="10" fillId="4" borderId="31" xfId="0" applyNumberFormat="1" applyFont="1" applyFill="1" applyBorder="1" applyAlignment="1">
      <alignment horizontal="right" vertical="top"/>
    </xf>
    <xf numFmtId="4" fontId="15" fillId="25" borderId="31" xfId="0" applyNumberFormat="1" applyFont="1" applyFill="1" applyBorder="1" applyAlignment="1">
      <alignment horizontal="right" vertical="top"/>
    </xf>
    <xf numFmtId="4" fontId="30" fillId="25" borderId="31" xfId="0" applyNumberFormat="1" applyFont="1" applyFill="1" applyBorder="1" applyAlignment="1">
      <alignment horizontal="right" vertical="top"/>
    </xf>
    <xf numFmtId="4" fontId="19" fillId="0" borderId="31" xfId="0" applyNumberFormat="1" applyFont="1" applyBorder="1" applyAlignment="1">
      <alignment horizontal="right" vertical="top"/>
    </xf>
    <xf numFmtId="4" fontId="19" fillId="4" borderId="31" xfId="0" applyNumberFormat="1" applyFont="1" applyFill="1" applyBorder="1" applyAlignment="1" applyProtection="1">
      <alignment horizontal="right" vertical="top"/>
      <protection locked="0"/>
    </xf>
    <xf numFmtId="4" fontId="10" fillId="4" borderId="31" xfId="0" applyNumberFormat="1" applyFont="1" applyFill="1" applyBorder="1" applyAlignment="1">
      <alignment horizontal="right"/>
    </xf>
    <xf numFmtId="4" fontId="10" fillId="0" borderId="31" xfId="0" applyNumberFormat="1" applyFont="1" applyFill="1" applyBorder="1" applyAlignment="1" applyProtection="1">
      <alignment horizontal="right" vertical="top"/>
      <protection locked="0"/>
    </xf>
    <xf numFmtId="4" fontId="35" fillId="25" borderId="31" xfId="0" applyNumberFormat="1" applyFont="1" applyFill="1" applyBorder="1" applyAlignment="1" applyProtection="1">
      <alignment horizontal="right" vertical="top"/>
      <protection locked="0"/>
    </xf>
    <xf numFmtId="4" fontId="10" fillId="4" borderId="41" xfId="0" applyNumberFormat="1" applyFont="1" applyFill="1" applyBorder="1" applyAlignment="1" applyProtection="1">
      <alignment horizontal="right" vertical="top"/>
      <protection locked="0"/>
    </xf>
    <xf numFmtId="4" fontId="10" fillId="0" borderId="41" xfId="0" applyNumberFormat="1" applyFont="1" applyFill="1" applyBorder="1" applyAlignment="1" applyProtection="1">
      <alignment horizontal="right" vertical="top"/>
      <protection locked="0"/>
    </xf>
    <xf numFmtId="4" fontId="10" fillId="0" borderId="41" xfId="0" applyNumberFormat="1" applyFont="1" applyBorder="1" applyAlignment="1" applyProtection="1">
      <alignment horizontal="right" vertical="top"/>
      <protection locked="0"/>
    </xf>
    <xf numFmtId="4" fontId="18" fillId="25" borderId="30" xfId="0" applyNumberFormat="1" applyFont="1" applyFill="1" applyBorder="1" applyAlignment="1" applyProtection="1">
      <alignment horizontal="right" vertical="top"/>
      <protection locked="0"/>
    </xf>
    <xf numFmtId="4" fontId="19" fillId="4" borderId="30" xfId="0" applyNumberFormat="1" applyFont="1" applyFill="1" applyBorder="1" applyAlignment="1" applyProtection="1">
      <alignment horizontal="right" vertical="top"/>
      <protection locked="0"/>
    </xf>
    <xf numFmtId="4" fontId="19" fillId="0" borderId="30" xfId="0" applyNumberFormat="1" applyFont="1" applyBorder="1" applyAlignment="1" applyProtection="1">
      <alignment horizontal="right" vertical="top"/>
      <protection locked="0"/>
    </xf>
    <xf numFmtId="4" fontId="38" fillId="25" borderId="31" xfId="0" applyNumberFormat="1" applyFont="1" applyFill="1" applyBorder="1" applyAlignment="1" applyProtection="1">
      <alignment horizontal="right" vertical="top"/>
      <protection locked="0"/>
    </xf>
    <xf numFmtId="4" fontId="10" fillId="0" borderId="31" xfId="0" applyNumberFormat="1" applyFont="1" applyBorder="1" applyAlignment="1">
      <alignment horizontal="right" vertical="top"/>
    </xf>
    <xf numFmtId="4" fontId="9" fillId="5" borderId="44" xfId="0" applyNumberFormat="1" applyFont="1" applyFill="1" applyBorder="1" applyAlignment="1">
      <alignment horizontal="right" vertical="top"/>
    </xf>
    <xf numFmtId="4" fontId="6" fillId="0" borderId="3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1" xfId="0" applyNumberFormat="1" applyBorder="1" applyAlignment="1">
      <alignment vertical="justify"/>
    </xf>
    <xf numFmtId="4" fontId="0" fillId="0" borderId="10" xfId="0" applyNumberFormat="1" applyBorder="1" applyAlignment="1">
      <alignment vertical="justify"/>
    </xf>
    <xf numFmtId="4" fontId="6" fillId="0" borderId="3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5" fillId="0" borderId="46" xfId="0" applyNumberFormat="1" applyFont="1" applyBorder="1" applyAlignment="1">
      <alignment horizontal="right"/>
    </xf>
    <xf numFmtId="4" fontId="18" fillId="0" borderId="0" xfId="0" applyNumberFormat="1" applyFont="1" applyBorder="1" applyAlignment="1" applyProtection="1">
      <alignment horizontal="right" vertical="top"/>
      <protection locked="0"/>
    </xf>
    <xf numFmtId="4" fontId="10" fillId="0" borderId="0" xfId="0" applyNumberFormat="1" applyFont="1" applyAlignment="1">
      <alignment horizontal="center" vertical="top"/>
    </xf>
    <xf numFmtId="0" fontId="23" fillId="0" borderId="11" xfId="0" applyFont="1" applyBorder="1" applyAlignment="1">
      <alignment wrapText="1"/>
    </xf>
    <xf numFmtId="49" fontId="28" fillId="0" borderId="23" xfId="0" applyNumberFormat="1" applyFont="1" applyFill="1" applyBorder="1" applyAlignment="1" applyProtection="1">
      <alignment horizontal="center" vertical="top"/>
      <protection/>
    </xf>
    <xf numFmtId="0" fontId="11" fillId="0" borderId="22" xfId="0" applyFont="1" applyBorder="1" applyAlignment="1">
      <alignment/>
    </xf>
    <xf numFmtId="168" fontId="20" fillId="0" borderId="29" xfId="0" applyNumberFormat="1" applyFont="1" applyBorder="1" applyAlignment="1">
      <alignment horizontal="right" vertical="top"/>
    </xf>
    <xf numFmtId="49" fontId="12" fillId="24" borderId="25" xfId="0" applyNumberFormat="1" applyFont="1" applyFill="1" applyBorder="1" applyAlignment="1" applyProtection="1">
      <alignment horizontal="center" vertical="top"/>
      <protection locked="0"/>
    </xf>
    <xf numFmtId="0" fontId="0" fillId="0" borderId="4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left" vertical="justify"/>
    </xf>
    <xf numFmtId="44" fontId="44" fillId="0" borderId="0" xfId="43" applyFont="1" applyAlignment="1">
      <alignment horizontal="left" vertical="justify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justify" wrapText="1"/>
    </xf>
    <xf numFmtId="49" fontId="11" fillId="0" borderId="52" xfId="0" applyNumberFormat="1" applyFont="1" applyFill="1" applyBorder="1" applyAlignment="1" applyProtection="1">
      <alignment horizontal="center" vertical="center" wrapText="1"/>
      <protection/>
    </xf>
    <xf numFmtId="49" fontId="11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53" xfId="0" applyNumberFormat="1" applyFont="1" applyFill="1" applyBorder="1" applyAlignment="1" applyProtection="1">
      <alignment horizontal="center" vertical="center" wrapText="1"/>
      <protection/>
    </xf>
    <xf numFmtId="49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54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1" fillId="0" borderId="49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0" fontId="0" fillId="0" borderId="0" xfId="0" applyFont="1" applyAlignment="1">
      <alignment horizontal="left" vertical="justify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8"/>
  <sheetViews>
    <sheetView zoomScalePageLayoutView="0" workbookViewId="0" topLeftCell="B1">
      <selection activeCell="M13" sqref="M13"/>
    </sheetView>
  </sheetViews>
  <sheetFormatPr defaultColWidth="9.00390625" defaultRowHeight="12.75"/>
  <cols>
    <col min="1" max="1" width="0.6171875" style="0" customWidth="1"/>
    <col min="2" max="2" width="51.625" style="0" customWidth="1"/>
    <col min="3" max="3" width="4.50390625" style="0" customWidth="1"/>
    <col min="4" max="4" width="3.125" style="0" customWidth="1"/>
    <col min="5" max="6" width="3.875" style="0" customWidth="1"/>
    <col min="7" max="7" width="5.125" style="0" customWidth="1"/>
    <col min="8" max="8" width="3.875" style="0" customWidth="1"/>
    <col min="9" max="9" width="5.50390625" style="0" customWidth="1"/>
    <col min="10" max="10" width="4.875" style="0" customWidth="1"/>
    <col min="11" max="11" width="15.00390625" style="0" customWidth="1"/>
    <col min="12" max="12" width="13.625" style="0" customWidth="1"/>
    <col min="13" max="13" width="14.375" style="0" customWidth="1"/>
    <col min="14" max="14" width="9.875" style="0" customWidth="1"/>
  </cols>
  <sheetData>
    <row r="1" spans="3:14" ht="12.75" customHeight="1">
      <c r="C1" s="225"/>
      <c r="D1" s="225"/>
      <c r="E1" s="225"/>
      <c r="F1" s="225"/>
      <c r="G1" s="225"/>
      <c r="H1" s="225"/>
      <c r="I1" s="225"/>
      <c r="J1" s="225"/>
      <c r="K1" s="445" t="s">
        <v>366</v>
      </c>
      <c r="L1" s="445"/>
      <c r="M1" s="445"/>
      <c r="N1" s="445"/>
    </row>
    <row r="2" spans="3:14" ht="11.25" customHeight="1">
      <c r="C2" s="225"/>
      <c r="D2" s="225"/>
      <c r="E2" s="225"/>
      <c r="F2" s="225"/>
      <c r="G2" s="225"/>
      <c r="H2" s="225"/>
      <c r="I2" s="225"/>
      <c r="J2" s="225"/>
      <c r="K2" s="446" t="s">
        <v>433</v>
      </c>
      <c r="L2" s="446"/>
      <c r="M2" s="446"/>
      <c r="N2" s="446"/>
    </row>
    <row r="3" spans="2:14" ht="33" customHeight="1">
      <c r="B3" s="447" t="s">
        <v>427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</row>
    <row r="4" spans="12:14" ht="13.5" thickBot="1">
      <c r="L4" s="224"/>
      <c r="M4" s="224"/>
      <c r="N4" s="224" t="s">
        <v>320</v>
      </c>
    </row>
    <row r="5" spans="2:14" ht="13.5" customHeight="1">
      <c r="B5" s="442" t="s">
        <v>77</v>
      </c>
      <c r="C5" s="450" t="s">
        <v>329</v>
      </c>
      <c r="D5" s="451"/>
      <c r="E5" s="451"/>
      <c r="F5" s="451"/>
      <c r="G5" s="451"/>
      <c r="H5" s="451"/>
      <c r="I5" s="451"/>
      <c r="J5" s="452"/>
      <c r="K5" s="456" t="s">
        <v>330</v>
      </c>
      <c r="L5" s="436" t="s">
        <v>331</v>
      </c>
      <c r="M5" s="436" t="s">
        <v>332</v>
      </c>
      <c r="N5" s="439" t="s">
        <v>328</v>
      </c>
    </row>
    <row r="6" spans="2:14" ht="17.25" customHeight="1">
      <c r="B6" s="443"/>
      <c r="C6" s="453"/>
      <c r="D6" s="454"/>
      <c r="E6" s="454"/>
      <c r="F6" s="454"/>
      <c r="G6" s="454"/>
      <c r="H6" s="454"/>
      <c r="I6" s="454"/>
      <c r="J6" s="433"/>
      <c r="K6" s="457"/>
      <c r="L6" s="437"/>
      <c r="M6" s="437"/>
      <c r="N6" s="440"/>
    </row>
    <row r="7" spans="2:14" ht="15.75" customHeight="1">
      <c r="B7" s="443"/>
      <c r="C7" s="453"/>
      <c r="D7" s="454"/>
      <c r="E7" s="454"/>
      <c r="F7" s="454"/>
      <c r="G7" s="454"/>
      <c r="H7" s="454"/>
      <c r="I7" s="454"/>
      <c r="J7" s="433"/>
      <c r="K7" s="457"/>
      <c r="L7" s="437"/>
      <c r="M7" s="437"/>
      <c r="N7" s="440"/>
    </row>
    <row r="8" spans="2:14" ht="15.75" customHeight="1" thickBot="1">
      <c r="B8" s="444"/>
      <c r="C8" s="434"/>
      <c r="D8" s="435"/>
      <c r="E8" s="435"/>
      <c r="F8" s="435"/>
      <c r="G8" s="435"/>
      <c r="H8" s="435"/>
      <c r="I8" s="435"/>
      <c r="J8" s="455"/>
      <c r="K8" s="458"/>
      <c r="L8" s="438"/>
      <c r="M8" s="438"/>
      <c r="N8" s="441"/>
    </row>
    <row r="9" spans="2:14" ht="13.5">
      <c r="B9" s="13" t="s">
        <v>0</v>
      </c>
      <c r="C9" s="14" t="s">
        <v>5</v>
      </c>
      <c r="D9" s="14" t="s">
        <v>3</v>
      </c>
      <c r="E9" s="14" t="s">
        <v>4</v>
      </c>
      <c r="F9" s="14" t="s">
        <v>4</v>
      </c>
      <c r="G9" s="14" t="s">
        <v>5</v>
      </c>
      <c r="H9" s="14" t="s">
        <v>4</v>
      </c>
      <c r="I9" s="14" t="s">
        <v>6</v>
      </c>
      <c r="J9" s="226" t="s">
        <v>5</v>
      </c>
      <c r="K9" s="411">
        <f>K10+K18+K20+K26+K29+K35+K44+K38+K42+K46</f>
        <v>14699.999999999998</v>
      </c>
      <c r="L9" s="412">
        <f>L10+L18+L20+L26+L29+L35+L44+L38+L42+L46</f>
        <v>12666.606300000001</v>
      </c>
      <c r="M9" s="236">
        <f>L9-K9</f>
        <v>-2033.393699999997</v>
      </c>
      <c r="N9" s="249">
        <f>L9/K9*100</f>
        <v>86.1673897959184</v>
      </c>
    </row>
    <row r="10" spans="2:14" ht="12.75">
      <c r="B10" s="7" t="s">
        <v>10</v>
      </c>
      <c r="C10" s="5" t="s">
        <v>5</v>
      </c>
      <c r="D10" s="5" t="s">
        <v>3</v>
      </c>
      <c r="E10" s="5" t="s">
        <v>7</v>
      </c>
      <c r="F10" s="5" t="s">
        <v>4</v>
      </c>
      <c r="G10" s="5" t="s">
        <v>5</v>
      </c>
      <c r="H10" s="5" t="s">
        <v>4</v>
      </c>
      <c r="I10" s="5" t="s">
        <v>6</v>
      </c>
      <c r="J10" s="227" t="s">
        <v>5</v>
      </c>
      <c r="K10" s="413">
        <f>K11</f>
        <v>3600</v>
      </c>
      <c r="L10" s="414">
        <f>L11</f>
        <v>3403.70963</v>
      </c>
      <c r="M10" s="232">
        <f>L10-K10</f>
        <v>-196.29037000000017</v>
      </c>
      <c r="N10" s="250">
        <f aca="true" t="shared" si="0" ref="N10:N64">L10/K10*100</f>
        <v>94.54748972222222</v>
      </c>
    </row>
    <row r="11" spans="2:14" ht="12.75">
      <c r="B11" s="8" t="s">
        <v>1</v>
      </c>
      <c r="C11" s="6" t="s">
        <v>14</v>
      </c>
      <c r="D11" s="6" t="s">
        <v>3</v>
      </c>
      <c r="E11" s="6" t="s">
        <v>7</v>
      </c>
      <c r="F11" s="6" t="s">
        <v>8</v>
      </c>
      <c r="G11" s="6" t="s">
        <v>5</v>
      </c>
      <c r="H11" s="6" t="s">
        <v>7</v>
      </c>
      <c r="I11" s="6" t="s">
        <v>6</v>
      </c>
      <c r="J11" s="228" t="s">
        <v>9</v>
      </c>
      <c r="K11" s="415">
        <f>K12+K13+K14+K15+K16</f>
        <v>3600</v>
      </c>
      <c r="L11" s="416">
        <f>L12+L13+L14+L15+L16</f>
        <v>3403.70963</v>
      </c>
      <c r="M11" s="233">
        <f>L11-K11</f>
        <v>-196.29037000000017</v>
      </c>
      <c r="N11" s="251">
        <f t="shared" si="0"/>
        <v>94.54748972222222</v>
      </c>
    </row>
    <row r="12" spans="2:14" ht="36.75" customHeight="1" hidden="1">
      <c r="B12" s="8" t="s">
        <v>11</v>
      </c>
      <c r="C12" s="6" t="s">
        <v>14</v>
      </c>
      <c r="D12" s="6" t="s">
        <v>3</v>
      </c>
      <c r="E12" s="6" t="s">
        <v>7</v>
      </c>
      <c r="F12" s="6" t="s">
        <v>8</v>
      </c>
      <c r="G12" s="6" t="s">
        <v>12</v>
      </c>
      <c r="H12" s="6" t="s">
        <v>7</v>
      </c>
      <c r="I12" s="6" t="s">
        <v>6</v>
      </c>
      <c r="J12" s="228" t="s">
        <v>9</v>
      </c>
      <c r="K12" s="415"/>
      <c r="L12" s="416"/>
      <c r="M12" s="233"/>
      <c r="N12" s="251"/>
    </row>
    <row r="13" spans="2:14" ht="65.25" customHeight="1">
      <c r="B13" s="8" t="s">
        <v>344</v>
      </c>
      <c r="C13" s="6" t="s">
        <v>14</v>
      </c>
      <c r="D13" s="6" t="s">
        <v>3</v>
      </c>
      <c r="E13" s="6" t="s">
        <v>7</v>
      </c>
      <c r="F13" s="6" t="s">
        <v>8</v>
      </c>
      <c r="G13" s="6" t="s">
        <v>12</v>
      </c>
      <c r="H13" s="6" t="s">
        <v>7</v>
      </c>
      <c r="I13" s="6" t="s">
        <v>6</v>
      </c>
      <c r="J13" s="228" t="s">
        <v>9</v>
      </c>
      <c r="K13" s="415">
        <v>3600</v>
      </c>
      <c r="L13" s="416">
        <f>3253.28807</f>
        <v>3253.28807</v>
      </c>
      <c r="M13" s="233">
        <f>L13-K13</f>
        <v>-346.71192999999994</v>
      </c>
      <c r="N13" s="251">
        <f t="shared" si="0"/>
        <v>90.36911305555556</v>
      </c>
    </row>
    <row r="14" spans="2:14" ht="103.5" customHeight="1">
      <c r="B14" s="8" t="s">
        <v>345</v>
      </c>
      <c r="C14" s="6" t="s">
        <v>14</v>
      </c>
      <c r="D14" s="6" t="s">
        <v>3</v>
      </c>
      <c r="E14" s="6" t="s">
        <v>7</v>
      </c>
      <c r="F14" s="6" t="s">
        <v>8</v>
      </c>
      <c r="G14" s="6" t="s">
        <v>13</v>
      </c>
      <c r="H14" s="6" t="s">
        <v>7</v>
      </c>
      <c r="I14" s="6" t="s">
        <v>6</v>
      </c>
      <c r="J14" s="228" t="s">
        <v>9</v>
      </c>
      <c r="K14" s="415"/>
      <c r="L14" s="416">
        <f>59.67165</f>
        <v>59.67165</v>
      </c>
      <c r="M14" s="233"/>
      <c r="N14" s="251"/>
    </row>
    <row r="15" spans="2:14" ht="51.75" customHeight="1">
      <c r="B15" s="8" t="s">
        <v>346</v>
      </c>
      <c r="C15" s="6" t="s">
        <v>14</v>
      </c>
      <c r="D15" s="6" t="s">
        <v>3</v>
      </c>
      <c r="E15" s="6" t="s">
        <v>7</v>
      </c>
      <c r="F15" s="6" t="s">
        <v>8</v>
      </c>
      <c r="G15" s="6" t="s">
        <v>15</v>
      </c>
      <c r="H15" s="6" t="s">
        <v>7</v>
      </c>
      <c r="I15" s="6" t="s">
        <v>6</v>
      </c>
      <c r="J15" s="228" t="s">
        <v>9</v>
      </c>
      <c r="K15" s="415"/>
      <c r="L15" s="416">
        <f>90.13255</f>
        <v>90.13255</v>
      </c>
      <c r="M15" s="233"/>
      <c r="N15" s="251"/>
    </row>
    <row r="16" spans="2:14" ht="75.75" customHeight="1">
      <c r="B16" s="8" t="s">
        <v>347</v>
      </c>
      <c r="C16" s="6" t="s">
        <v>14</v>
      </c>
      <c r="D16" s="6" t="s">
        <v>3</v>
      </c>
      <c r="E16" s="6" t="s">
        <v>7</v>
      </c>
      <c r="F16" s="6" t="s">
        <v>8</v>
      </c>
      <c r="G16" s="6" t="s">
        <v>16</v>
      </c>
      <c r="H16" s="6" t="s">
        <v>7</v>
      </c>
      <c r="I16" s="6" t="s">
        <v>6</v>
      </c>
      <c r="J16" s="228" t="s">
        <v>9</v>
      </c>
      <c r="K16" s="415"/>
      <c r="L16" s="416">
        <f>0.61736</f>
        <v>0.61736</v>
      </c>
      <c r="M16" s="233"/>
      <c r="N16" s="251"/>
    </row>
    <row r="17" spans="2:14" ht="20.25" customHeight="1" hidden="1">
      <c r="B17" s="8" t="s">
        <v>17</v>
      </c>
      <c r="C17" s="6" t="s">
        <v>14</v>
      </c>
      <c r="D17" s="6" t="s">
        <v>3</v>
      </c>
      <c r="E17" s="6" t="s">
        <v>7</v>
      </c>
      <c r="F17" s="6" t="s">
        <v>8</v>
      </c>
      <c r="G17" s="6" t="s">
        <v>16</v>
      </c>
      <c r="H17" s="6" t="s">
        <v>7</v>
      </c>
      <c r="I17" s="6" t="s">
        <v>6</v>
      </c>
      <c r="J17" s="228" t="s">
        <v>9</v>
      </c>
      <c r="K17" s="415"/>
      <c r="L17" s="416"/>
      <c r="M17" s="233"/>
      <c r="N17" s="251"/>
    </row>
    <row r="18" spans="2:14" ht="12.75">
      <c r="B18" s="7" t="s">
        <v>18</v>
      </c>
      <c r="C18" s="5" t="s">
        <v>14</v>
      </c>
      <c r="D18" s="5" t="s">
        <v>3</v>
      </c>
      <c r="E18" s="5" t="s">
        <v>19</v>
      </c>
      <c r="F18" s="5" t="s">
        <v>4</v>
      </c>
      <c r="G18" s="5" t="s">
        <v>5</v>
      </c>
      <c r="H18" s="5" t="s">
        <v>4</v>
      </c>
      <c r="I18" s="5" t="s">
        <v>6</v>
      </c>
      <c r="J18" s="227" t="s">
        <v>5</v>
      </c>
      <c r="K18" s="413">
        <f>K19</f>
        <v>1</v>
      </c>
      <c r="L18" s="414">
        <f>L19</f>
        <v>129.821</v>
      </c>
      <c r="M18" s="232">
        <f aca="true" t="shared" si="1" ref="M18:M25">L18-K18</f>
        <v>128.821</v>
      </c>
      <c r="N18" s="250">
        <f t="shared" si="0"/>
        <v>12982.1</v>
      </c>
    </row>
    <row r="19" spans="2:14" ht="12.75">
      <c r="B19" s="8" t="s">
        <v>21</v>
      </c>
      <c r="C19" s="6" t="s">
        <v>14</v>
      </c>
      <c r="D19" s="6" t="s">
        <v>3</v>
      </c>
      <c r="E19" s="6" t="s">
        <v>19</v>
      </c>
      <c r="F19" s="6" t="s">
        <v>20</v>
      </c>
      <c r="G19" s="6" t="s">
        <v>5</v>
      </c>
      <c r="H19" s="6" t="s">
        <v>7</v>
      </c>
      <c r="I19" s="6" t="s">
        <v>6</v>
      </c>
      <c r="J19" s="228" t="s">
        <v>9</v>
      </c>
      <c r="K19" s="415">
        <v>1</v>
      </c>
      <c r="L19" s="416">
        <v>129.821</v>
      </c>
      <c r="M19" s="233">
        <f t="shared" si="1"/>
        <v>128.821</v>
      </c>
      <c r="N19" s="251">
        <f t="shared" si="0"/>
        <v>12982.1</v>
      </c>
    </row>
    <row r="20" spans="2:14" ht="12.75">
      <c r="B20" s="7" t="s">
        <v>23</v>
      </c>
      <c r="C20" s="5" t="s">
        <v>14</v>
      </c>
      <c r="D20" s="5" t="s">
        <v>3</v>
      </c>
      <c r="E20" s="5" t="s">
        <v>22</v>
      </c>
      <c r="F20" s="5" t="s">
        <v>4</v>
      </c>
      <c r="G20" s="5" t="s">
        <v>5</v>
      </c>
      <c r="H20" s="5" t="s">
        <v>4</v>
      </c>
      <c r="I20" s="5" t="s">
        <v>6</v>
      </c>
      <c r="J20" s="227" t="s">
        <v>5</v>
      </c>
      <c r="K20" s="413">
        <f>K21+K23</f>
        <v>6100.8</v>
      </c>
      <c r="L20" s="414">
        <f>L21+L23</f>
        <v>5468.2695699999995</v>
      </c>
      <c r="M20" s="232">
        <f t="shared" si="1"/>
        <v>-632.5304300000007</v>
      </c>
      <c r="N20" s="250">
        <f t="shared" si="0"/>
        <v>89.63200842512457</v>
      </c>
    </row>
    <row r="21" spans="2:14" ht="12.75">
      <c r="B21" s="8" t="s">
        <v>26</v>
      </c>
      <c r="C21" s="6" t="s">
        <v>14</v>
      </c>
      <c r="D21" s="6" t="s">
        <v>3</v>
      </c>
      <c r="E21" s="6" t="s">
        <v>22</v>
      </c>
      <c r="F21" s="6" t="s">
        <v>7</v>
      </c>
      <c r="G21" s="6" t="s">
        <v>5</v>
      </c>
      <c r="H21" s="6" t="s">
        <v>4</v>
      </c>
      <c r="I21" s="6" t="s">
        <v>6</v>
      </c>
      <c r="J21" s="228" t="s">
        <v>5</v>
      </c>
      <c r="K21" s="415">
        <f>K22</f>
        <v>150.8</v>
      </c>
      <c r="L21" s="416">
        <f>L22</f>
        <v>100.49116</v>
      </c>
      <c r="M21" s="233">
        <f t="shared" si="1"/>
        <v>-50.30884000000002</v>
      </c>
      <c r="N21" s="251">
        <f t="shared" si="0"/>
        <v>66.63870026525198</v>
      </c>
    </row>
    <row r="22" spans="2:14" ht="39" customHeight="1">
      <c r="B22" s="8" t="s">
        <v>27</v>
      </c>
      <c r="C22" s="6" t="s">
        <v>14</v>
      </c>
      <c r="D22" s="6" t="s">
        <v>3</v>
      </c>
      <c r="E22" s="6" t="s">
        <v>22</v>
      </c>
      <c r="F22" s="6" t="s">
        <v>7</v>
      </c>
      <c r="G22" s="6" t="s">
        <v>15</v>
      </c>
      <c r="H22" s="6" t="s">
        <v>24</v>
      </c>
      <c r="I22" s="6" t="s">
        <v>6</v>
      </c>
      <c r="J22" s="228" t="s">
        <v>9</v>
      </c>
      <c r="K22" s="415">
        <v>150.8</v>
      </c>
      <c r="L22" s="416">
        <f>100.49116</f>
        <v>100.49116</v>
      </c>
      <c r="M22" s="233">
        <f t="shared" si="1"/>
        <v>-50.30884000000002</v>
      </c>
      <c r="N22" s="251">
        <f t="shared" si="0"/>
        <v>66.63870026525198</v>
      </c>
    </row>
    <row r="23" spans="2:14" ht="12.75">
      <c r="B23" s="8" t="s">
        <v>28</v>
      </c>
      <c r="C23" s="6" t="s">
        <v>14</v>
      </c>
      <c r="D23" s="6" t="s">
        <v>3</v>
      </c>
      <c r="E23" s="6" t="s">
        <v>22</v>
      </c>
      <c r="F23" s="6" t="s">
        <v>22</v>
      </c>
      <c r="G23" s="6" t="s">
        <v>5</v>
      </c>
      <c r="H23" s="6" t="s">
        <v>4</v>
      </c>
      <c r="I23" s="6" t="s">
        <v>6</v>
      </c>
      <c r="J23" s="228" t="s">
        <v>5</v>
      </c>
      <c r="K23" s="415">
        <f>K24+K25</f>
        <v>5950</v>
      </c>
      <c r="L23" s="416">
        <f>L24+L25</f>
        <v>5367.77841</v>
      </c>
      <c r="M23" s="233">
        <f t="shared" si="1"/>
        <v>-582.2215900000001</v>
      </c>
      <c r="N23" s="251">
        <f t="shared" si="0"/>
        <v>90.21476319327732</v>
      </c>
    </row>
    <row r="24" spans="2:14" ht="50.25" customHeight="1">
      <c r="B24" s="8" t="s">
        <v>29</v>
      </c>
      <c r="C24" s="6" t="s">
        <v>14</v>
      </c>
      <c r="D24" s="6" t="s">
        <v>3</v>
      </c>
      <c r="E24" s="6" t="s">
        <v>22</v>
      </c>
      <c r="F24" s="6" t="s">
        <v>22</v>
      </c>
      <c r="G24" s="6" t="s">
        <v>25</v>
      </c>
      <c r="H24" s="6" t="s">
        <v>24</v>
      </c>
      <c r="I24" s="6" t="s">
        <v>6</v>
      </c>
      <c r="J24" s="228" t="s">
        <v>9</v>
      </c>
      <c r="K24" s="415">
        <v>3000</v>
      </c>
      <c r="L24" s="416">
        <f>2629.51586</f>
        <v>2629.51586</v>
      </c>
      <c r="M24" s="233">
        <f t="shared" si="1"/>
        <v>-370.48414</v>
      </c>
      <c r="N24" s="251">
        <f t="shared" si="0"/>
        <v>87.65052866666666</v>
      </c>
    </row>
    <row r="25" spans="2:14" ht="50.25" customHeight="1">
      <c r="B25" s="8" t="s">
        <v>31</v>
      </c>
      <c r="C25" s="6" t="s">
        <v>14</v>
      </c>
      <c r="D25" s="6" t="s">
        <v>3</v>
      </c>
      <c r="E25" s="6" t="s">
        <v>22</v>
      </c>
      <c r="F25" s="6" t="s">
        <v>22</v>
      </c>
      <c r="G25" s="6" t="s">
        <v>30</v>
      </c>
      <c r="H25" s="6" t="s">
        <v>24</v>
      </c>
      <c r="I25" s="6" t="s">
        <v>6</v>
      </c>
      <c r="J25" s="228" t="s">
        <v>9</v>
      </c>
      <c r="K25" s="415">
        <v>2950</v>
      </c>
      <c r="L25" s="416">
        <f>2738.26255</f>
        <v>2738.26255</v>
      </c>
      <c r="M25" s="233">
        <f t="shared" si="1"/>
        <v>-211.73745000000008</v>
      </c>
      <c r="N25" s="251">
        <f t="shared" si="0"/>
        <v>92.8224593220339</v>
      </c>
    </row>
    <row r="26" spans="2:14" ht="24" customHeight="1">
      <c r="B26" s="7" t="s">
        <v>35</v>
      </c>
      <c r="C26" s="5" t="s">
        <v>14</v>
      </c>
      <c r="D26" s="5" t="s">
        <v>3</v>
      </c>
      <c r="E26" s="5" t="s">
        <v>32</v>
      </c>
      <c r="F26" s="5" t="s">
        <v>4</v>
      </c>
      <c r="G26" s="5" t="s">
        <v>5</v>
      </c>
      <c r="H26" s="5" t="s">
        <v>4</v>
      </c>
      <c r="I26" s="5" t="s">
        <v>6</v>
      </c>
      <c r="J26" s="227" t="s">
        <v>5</v>
      </c>
      <c r="K26" s="413">
        <f>K27</f>
        <v>0</v>
      </c>
      <c r="L26" s="414">
        <f>L27</f>
        <v>0.04839</v>
      </c>
      <c r="M26" s="232"/>
      <c r="N26" s="250"/>
    </row>
    <row r="27" spans="2:14" ht="12" customHeight="1">
      <c r="B27" s="8" t="s">
        <v>23</v>
      </c>
      <c r="C27" s="6" t="s">
        <v>14</v>
      </c>
      <c r="D27" s="6" t="s">
        <v>3</v>
      </c>
      <c r="E27" s="6" t="s">
        <v>32</v>
      </c>
      <c r="F27" s="6" t="s">
        <v>33</v>
      </c>
      <c r="G27" s="6" t="s">
        <v>5</v>
      </c>
      <c r="H27" s="6" t="s">
        <v>4</v>
      </c>
      <c r="I27" s="6" t="s">
        <v>6</v>
      </c>
      <c r="J27" s="228" t="s">
        <v>5</v>
      </c>
      <c r="K27" s="415">
        <f>K28</f>
        <v>0</v>
      </c>
      <c r="L27" s="416">
        <f>L28</f>
        <v>0.04839</v>
      </c>
      <c r="M27" s="233"/>
      <c r="N27" s="251"/>
    </row>
    <row r="28" spans="2:14" ht="26.25">
      <c r="B28" s="8" t="s">
        <v>36</v>
      </c>
      <c r="C28" s="6" t="s">
        <v>14</v>
      </c>
      <c r="D28" s="6" t="s">
        <v>3</v>
      </c>
      <c r="E28" s="6" t="s">
        <v>32</v>
      </c>
      <c r="F28" s="6" t="s">
        <v>33</v>
      </c>
      <c r="G28" s="6" t="s">
        <v>425</v>
      </c>
      <c r="H28" s="6" t="s">
        <v>24</v>
      </c>
      <c r="I28" s="6" t="s">
        <v>6</v>
      </c>
      <c r="J28" s="228" t="s">
        <v>9</v>
      </c>
      <c r="K28" s="415"/>
      <c r="L28" s="416">
        <f>0.04839</f>
        <v>0.04839</v>
      </c>
      <c r="M28" s="233"/>
      <c r="N28" s="251"/>
    </row>
    <row r="29" spans="2:14" ht="27" customHeight="1">
      <c r="B29" s="7" t="s">
        <v>47</v>
      </c>
      <c r="C29" s="5" t="s">
        <v>40</v>
      </c>
      <c r="D29" s="5" t="s">
        <v>3</v>
      </c>
      <c r="E29" s="5" t="s">
        <v>37</v>
      </c>
      <c r="F29" s="5" t="s">
        <v>4</v>
      </c>
      <c r="G29" s="5" t="s">
        <v>5</v>
      </c>
      <c r="H29" s="5" t="s">
        <v>4</v>
      </c>
      <c r="I29" s="5" t="s">
        <v>6</v>
      </c>
      <c r="J29" s="227" t="s">
        <v>5</v>
      </c>
      <c r="K29" s="413">
        <f>K30+K33</f>
        <v>2025.8</v>
      </c>
      <c r="L29" s="414">
        <f>L30+L33</f>
        <v>1292.64703</v>
      </c>
      <c r="M29" s="232">
        <f aca="true" t="shared" si="2" ref="M29:M36">L29-K29</f>
        <v>-733.1529699999999</v>
      </c>
      <c r="N29" s="250">
        <f t="shared" si="0"/>
        <v>63.80921265672821</v>
      </c>
    </row>
    <row r="30" spans="2:14" ht="49.5" customHeight="1">
      <c r="B30" s="8" t="s">
        <v>48</v>
      </c>
      <c r="C30" s="6" t="s">
        <v>40</v>
      </c>
      <c r="D30" s="6" t="s">
        <v>3</v>
      </c>
      <c r="E30" s="6" t="s">
        <v>37</v>
      </c>
      <c r="F30" s="6" t="s">
        <v>19</v>
      </c>
      <c r="G30" s="6" t="s">
        <v>5</v>
      </c>
      <c r="H30" s="6" t="s">
        <v>4</v>
      </c>
      <c r="I30" s="6" t="s">
        <v>6</v>
      </c>
      <c r="J30" s="228" t="s">
        <v>5</v>
      </c>
      <c r="K30" s="415">
        <f>K31+K32</f>
        <v>1925.8</v>
      </c>
      <c r="L30" s="416">
        <f>L31+L32</f>
        <v>1231.80436</v>
      </c>
      <c r="M30" s="233">
        <f t="shared" si="2"/>
        <v>-693.9956399999999</v>
      </c>
      <c r="N30" s="251">
        <f t="shared" si="0"/>
        <v>63.9632547512722</v>
      </c>
    </row>
    <row r="31" spans="2:14" ht="51.75" customHeight="1">
      <c r="B31" s="8" t="s">
        <v>49</v>
      </c>
      <c r="C31" s="6" t="s">
        <v>40</v>
      </c>
      <c r="D31" s="6" t="s">
        <v>3</v>
      </c>
      <c r="E31" s="6" t="s">
        <v>37</v>
      </c>
      <c r="F31" s="6" t="s">
        <v>19</v>
      </c>
      <c r="G31" s="6" t="s">
        <v>25</v>
      </c>
      <c r="H31" s="6" t="s">
        <v>24</v>
      </c>
      <c r="I31" s="6" t="s">
        <v>6</v>
      </c>
      <c r="J31" s="228" t="s">
        <v>38</v>
      </c>
      <c r="K31" s="415">
        <v>1925.8</v>
      </c>
      <c r="L31" s="416">
        <f>1231.80436</f>
        <v>1231.80436</v>
      </c>
      <c r="M31" s="233">
        <f t="shared" si="2"/>
        <v>-693.9956399999999</v>
      </c>
      <c r="N31" s="251">
        <f t="shared" si="0"/>
        <v>63.9632547512722</v>
      </c>
    </row>
    <row r="32" spans="2:14" ht="51" customHeight="1" hidden="1">
      <c r="B32" s="8" t="s">
        <v>50</v>
      </c>
      <c r="C32" s="6" t="s">
        <v>40</v>
      </c>
      <c r="D32" s="6" t="s">
        <v>3</v>
      </c>
      <c r="E32" s="6" t="s">
        <v>37</v>
      </c>
      <c r="F32" s="6" t="s">
        <v>19</v>
      </c>
      <c r="G32" s="6" t="s">
        <v>39</v>
      </c>
      <c r="H32" s="6" t="s">
        <v>24</v>
      </c>
      <c r="I32" s="6" t="s">
        <v>6</v>
      </c>
      <c r="J32" s="228" t="s">
        <v>38</v>
      </c>
      <c r="K32" s="415"/>
      <c r="L32" s="416"/>
      <c r="M32" s="233">
        <f t="shared" si="2"/>
        <v>0</v>
      </c>
      <c r="N32" s="251" t="e">
        <f t="shared" si="0"/>
        <v>#DIV/0!</v>
      </c>
    </row>
    <row r="33" spans="2:14" ht="49.5" customHeight="1">
      <c r="B33" s="8" t="s">
        <v>48</v>
      </c>
      <c r="C33" s="6" t="s">
        <v>2</v>
      </c>
      <c r="D33" s="6" t="s">
        <v>3</v>
      </c>
      <c r="E33" s="6" t="s">
        <v>37</v>
      </c>
      <c r="F33" s="6" t="s">
        <v>19</v>
      </c>
      <c r="G33" s="6" t="s">
        <v>5</v>
      </c>
      <c r="H33" s="6" t="s">
        <v>4</v>
      </c>
      <c r="I33" s="6" t="s">
        <v>6</v>
      </c>
      <c r="J33" s="228" t="s">
        <v>5</v>
      </c>
      <c r="K33" s="415">
        <f>K34</f>
        <v>100</v>
      </c>
      <c r="L33" s="416">
        <f>L34</f>
        <v>60.84267</v>
      </c>
      <c r="M33" s="233">
        <f t="shared" si="2"/>
        <v>-39.15733</v>
      </c>
      <c r="N33" s="251">
        <f t="shared" si="0"/>
        <v>60.84267</v>
      </c>
    </row>
    <row r="34" spans="2:14" ht="50.25" customHeight="1">
      <c r="B34" s="8" t="s">
        <v>51</v>
      </c>
      <c r="C34" s="6" t="s">
        <v>2</v>
      </c>
      <c r="D34" s="6" t="s">
        <v>3</v>
      </c>
      <c r="E34" s="6" t="s">
        <v>37</v>
      </c>
      <c r="F34" s="6" t="s">
        <v>19</v>
      </c>
      <c r="G34" s="6" t="s">
        <v>41</v>
      </c>
      <c r="H34" s="6" t="s">
        <v>24</v>
      </c>
      <c r="I34" s="6" t="s">
        <v>6</v>
      </c>
      <c r="J34" s="228" t="s">
        <v>38</v>
      </c>
      <c r="K34" s="415">
        <v>100</v>
      </c>
      <c r="L34" s="416">
        <f>60.84267</f>
        <v>60.84267</v>
      </c>
      <c r="M34" s="233">
        <f t="shared" si="2"/>
        <v>-39.15733</v>
      </c>
      <c r="N34" s="251">
        <f t="shared" si="0"/>
        <v>60.84267</v>
      </c>
    </row>
    <row r="35" spans="2:14" ht="26.25">
      <c r="B35" s="7" t="s">
        <v>351</v>
      </c>
      <c r="C35" s="5" t="s">
        <v>2</v>
      </c>
      <c r="D35" s="5" t="s">
        <v>3</v>
      </c>
      <c r="E35" s="5" t="s">
        <v>42</v>
      </c>
      <c r="F35" s="5" t="s">
        <v>4</v>
      </c>
      <c r="G35" s="5" t="s">
        <v>5</v>
      </c>
      <c r="H35" s="5" t="s">
        <v>4</v>
      </c>
      <c r="I35" s="5" t="s">
        <v>6</v>
      </c>
      <c r="J35" s="227" t="s">
        <v>5</v>
      </c>
      <c r="K35" s="413">
        <f>K36+K37</f>
        <v>150</v>
      </c>
      <c r="L35" s="414">
        <f>L36+L37</f>
        <v>83.2</v>
      </c>
      <c r="M35" s="232">
        <f t="shared" si="2"/>
        <v>-66.8</v>
      </c>
      <c r="N35" s="250">
        <f t="shared" si="0"/>
        <v>55.46666666666666</v>
      </c>
    </row>
    <row r="36" spans="2:14" ht="26.25">
      <c r="B36" s="8" t="s">
        <v>349</v>
      </c>
      <c r="C36" s="6" t="s">
        <v>2</v>
      </c>
      <c r="D36" s="6" t="s">
        <v>3</v>
      </c>
      <c r="E36" s="6" t="s">
        <v>42</v>
      </c>
      <c r="F36" s="6" t="s">
        <v>7</v>
      </c>
      <c r="G36" s="6" t="s">
        <v>348</v>
      </c>
      <c r="H36" s="6" t="s">
        <v>24</v>
      </c>
      <c r="I36" s="6" t="s">
        <v>6</v>
      </c>
      <c r="J36" s="228" t="s">
        <v>43</v>
      </c>
      <c r="K36" s="415">
        <v>150</v>
      </c>
      <c r="L36" s="416">
        <f>83.2</f>
        <v>83.2</v>
      </c>
      <c r="M36" s="233">
        <f t="shared" si="2"/>
        <v>-66.8</v>
      </c>
      <c r="N36" s="251">
        <f t="shared" si="0"/>
        <v>55.46666666666666</v>
      </c>
    </row>
    <row r="37" spans="2:14" ht="26.25">
      <c r="B37" s="8" t="s">
        <v>350</v>
      </c>
      <c r="C37" s="6" t="s">
        <v>2</v>
      </c>
      <c r="D37" s="6" t="s">
        <v>3</v>
      </c>
      <c r="E37" s="6" t="s">
        <v>42</v>
      </c>
      <c r="F37" s="6" t="s">
        <v>8</v>
      </c>
      <c r="G37" s="6" t="s">
        <v>348</v>
      </c>
      <c r="H37" s="6" t="s">
        <v>24</v>
      </c>
      <c r="I37" s="6" t="s">
        <v>6</v>
      </c>
      <c r="J37" s="228" t="s">
        <v>43</v>
      </c>
      <c r="K37" s="415"/>
      <c r="L37" s="416"/>
      <c r="M37" s="233">
        <f>L37-K37</f>
        <v>0</v>
      </c>
      <c r="N37" s="251"/>
    </row>
    <row r="38" spans="2:14" ht="26.25">
      <c r="B38" s="7" t="s">
        <v>52</v>
      </c>
      <c r="C38" s="5" t="s">
        <v>40</v>
      </c>
      <c r="D38" s="5" t="s">
        <v>3</v>
      </c>
      <c r="E38" s="5" t="s">
        <v>44</v>
      </c>
      <c r="F38" s="5" t="s">
        <v>4</v>
      </c>
      <c r="G38" s="5" t="s">
        <v>5</v>
      </c>
      <c r="H38" s="5" t="s">
        <v>4</v>
      </c>
      <c r="I38" s="5" t="s">
        <v>6</v>
      </c>
      <c r="J38" s="227" t="s">
        <v>5</v>
      </c>
      <c r="K38" s="413">
        <f>K39</f>
        <v>2822.4</v>
      </c>
      <c r="L38" s="414">
        <f>L39</f>
        <v>2649.15263</v>
      </c>
      <c r="M38" s="232">
        <f>L38-K38</f>
        <v>-173.24737000000005</v>
      </c>
      <c r="N38" s="250">
        <f>L38/K38*100</f>
        <v>93.86170032596371</v>
      </c>
    </row>
    <row r="39" spans="2:14" ht="39" customHeight="1">
      <c r="B39" s="9" t="s">
        <v>53</v>
      </c>
      <c r="C39" s="6" t="s">
        <v>40</v>
      </c>
      <c r="D39" s="6" t="s">
        <v>3</v>
      </c>
      <c r="E39" s="6" t="s">
        <v>44</v>
      </c>
      <c r="F39" s="6" t="s">
        <v>22</v>
      </c>
      <c r="G39" s="6" t="s">
        <v>5</v>
      </c>
      <c r="H39" s="6" t="s">
        <v>4</v>
      </c>
      <c r="I39" s="6" t="s">
        <v>6</v>
      </c>
      <c r="J39" s="228" t="s">
        <v>5</v>
      </c>
      <c r="K39" s="417">
        <f>K40+K41</f>
        <v>2822.4</v>
      </c>
      <c r="L39" s="418">
        <f>L40+L41</f>
        <v>2649.15263</v>
      </c>
      <c r="M39" s="234">
        <f>L39-K39</f>
        <v>-173.24737000000005</v>
      </c>
      <c r="N39" s="252">
        <f>L39/K39*100</f>
        <v>93.86170032596371</v>
      </c>
    </row>
    <row r="40" spans="2:14" ht="36.75" customHeight="1">
      <c r="B40" s="8" t="s">
        <v>54</v>
      </c>
      <c r="C40" s="6" t="s">
        <v>40</v>
      </c>
      <c r="D40" s="6" t="s">
        <v>3</v>
      </c>
      <c r="E40" s="6" t="s">
        <v>44</v>
      </c>
      <c r="F40" s="6" t="s">
        <v>22</v>
      </c>
      <c r="G40" s="6" t="s">
        <v>25</v>
      </c>
      <c r="H40" s="6" t="s">
        <v>24</v>
      </c>
      <c r="I40" s="6" t="s">
        <v>6</v>
      </c>
      <c r="J40" s="228" t="s">
        <v>325</v>
      </c>
      <c r="K40" s="415">
        <v>2822.4</v>
      </c>
      <c r="L40" s="416">
        <f>2649.15263</f>
        <v>2649.15263</v>
      </c>
      <c r="M40" s="233">
        <f>L40-K40</f>
        <v>-173.24737000000005</v>
      </c>
      <c r="N40" s="251">
        <f>L40/K40*100</f>
        <v>93.86170032596371</v>
      </c>
    </row>
    <row r="41" spans="2:14" ht="12" customHeight="1" hidden="1">
      <c r="B41" s="8" t="s">
        <v>55</v>
      </c>
      <c r="C41" s="6" t="s">
        <v>40</v>
      </c>
      <c r="D41" s="6" t="s">
        <v>3</v>
      </c>
      <c r="E41" s="6" t="s">
        <v>44</v>
      </c>
      <c r="F41" s="6" t="s">
        <v>22</v>
      </c>
      <c r="G41" s="6" t="s">
        <v>45</v>
      </c>
      <c r="H41" s="6" t="s">
        <v>24</v>
      </c>
      <c r="I41" s="6" t="s">
        <v>6</v>
      </c>
      <c r="J41" s="228" t="s">
        <v>46</v>
      </c>
      <c r="K41" s="415"/>
      <c r="L41" s="416"/>
      <c r="M41" s="233"/>
      <c r="N41" s="251"/>
    </row>
    <row r="42" spans="2:14" ht="12.75">
      <c r="B42" s="7" t="s">
        <v>402</v>
      </c>
      <c r="C42" s="5" t="s">
        <v>5</v>
      </c>
      <c r="D42" s="5" t="s">
        <v>3</v>
      </c>
      <c r="E42" s="5" t="s">
        <v>399</v>
      </c>
      <c r="F42" s="5" t="s">
        <v>4</v>
      </c>
      <c r="G42" s="5" t="s">
        <v>5</v>
      </c>
      <c r="H42" s="5" t="s">
        <v>4</v>
      </c>
      <c r="I42" s="5" t="s">
        <v>6</v>
      </c>
      <c r="J42" s="227" t="s">
        <v>5</v>
      </c>
      <c r="K42" s="413">
        <f>K43</f>
        <v>0</v>
      </c>
      <c r="L42" s="414">
        <f>L43</f>
        <v>6</v>
      </c>
      <c r="M42" s="232"/>
      <c r="N42" s="250"/>
    </row>
    <row r="43" spans="2:14" ht="37.5" customHeight="1">
      <c r="B43" s="8" t="s">
        <v>54</v>
      </c>
      <c r="C43" s="6" t="s">
        <v>2</v>
      </c>
      <c r="D43" s="6" t="s">
        <v>3</v>
      </c>
      <c r="E43" s="6" t="s">
        <v>399</v>
      </c>
      <c r="F43" s="6" t="s">
        <v>400</v>
      </c>
      <c r="G43" s="6" t="s">
        <v>16</v>
      </c>
      <c r="H43" s="6" t="s">
        <v>8</v>
      </c>
      <c r="I43" s="6" t="s">
        <v>6</v>
      </c>
      <c r="J43" s="228" t="s">
        <v>401</v>
      </c>
      <c r="K43" s="415"/>
      <c r="L43" s="416">
        <v>6</v>
      </c>
      <c r="M43" s="233"/>
      <c r="N43" s="251"/>
    </row>
    <row r="44" spans="2:14" ht="12.75">
      <c r="B44" s="7" t="s">
        <v>354</v>
      </c>
      <c r="C44" s="5" t="s">
        <v>5</v>
      </c>
      <c r="D44" s="5" t="s">
        <v>3</v>
      </c>
      <c r="E44" s="5" t="s">
        <v>352</v>
      </c>
      <c r="F44" s="5" t="s">
        <v>4</v>
      </c>
      <c r="G44" s="5" t="s">
        <v>5</v>
      </c>
      <c r="H44" s="5" t="s">
        <v>4</v>
      </c>
      <c r="I44" s="5" t="s">
        <v>6</v>
      </c>
      <c r="J44" s="227" t="s">
        <v>5</v>
      </c>
      <c r="K44" s="413">
        <f>K45</f>
        <v>0</v>
      </c>
      <c r="L44" s="414">
        <f>L45</f>
        <v>-366.24195</v>
      </c>
      <c r="M44" s="232"/>
      <c r="N44" s="250"/>
    </row>
    <row r="45" spans="2:14" ht="25.5" customHeight="1">
      <c r="B45" s="8" t="s">
        <v>353</v>
      </c>
      <c r="C45" s="6" t="s">
        <v>2</v>
      </c>
      <c r="D45" s="6" t="s">
        <v>3</v>
      </c>
      <c r="E45" s="6" t="s">
        <v>130</v>
      </c>
      <c r="F45" s="6" t="s">
        <v>7</v>
      </c>
      <c r="G45" s="6" t="s">
        <v>34</v>
      </c>
      <c r="H45" s="6" t="s">
        <v>24</v>
      </c>
      <c r="I45" s="6" t="s">
        <v>6</v>
      </c>
      <c r="J45" s="228" t="s">
        <v>321</v>
      </c>
      <c r="K45" s="415"/>
      <c r="L45" s="416">
        <v>-366.24195</v>
      </c>
      <c r="M45" s="233"/>
      <c r="N45" s="251"/>
    </row>
    <row r="46" spans="2:14" ht="24" customHeight="1" hidden="1">
      <c r="B46" s="7" t="s">
        <v>326</v>
      </c>
      <c r="C46" s="5" t="s">
        <v>2</v>
      </c>
      <c r="D46" s="5" t="s">
        <v>3</v>
      </c>
      <c r="E46" s="5" t="s">
        <v>159</v>
      </c>
      <c r="F46" s="5" t="s">
        <v>4</v>
      </c>
      <c r="G46" s="5" t="s">
        <v>5</v>
      </c>
      <c r="H46" s="5" t="s">
        <v>4</v>
      </c>
      <c r="I46" s="5" t="s">
        <v>6</v>
      </c>
      <c r="J46" s="227" t="s">
        <v>5</v>
      </c>
      <c r="K46" s="413">
        <f>K47</f>
        <v>0</v>
      </c>
      <c r="L46" s="414">
        <f>L47</f>
        <v>0</v>
      </c>
      <c r="M46" s="232"/>
      <c r="N46" s="250"/>
    </row>
    <row r="47" spans="2:14" s="239" customFormat="1" ht="37.5" customHeight="1" hidden="1">
      <c r="B47" s="240" t="s">
        <v>327</v>
      </c>
      <c r="C47" s="241" t="s">
        <v>2</v>
      </c>
      <c r="D47" s="241" t="s">
        <v>3</v>
      </c>
      <c r="E47" s="241" t="s">
        <v>159</v>
      </c>
      <c r="F47" s="241" t="s">
        <v>19</v>
      </c>
      <c r="G47" s="241" t="s">
        <v>5</v>
      </c>
      <c r="H47" s="241" t="s">
        <v>24</v>
      </c>
      <c r="I47" s="241" t="s">
        <v>6</v>
      </c>
      <c r="J47" s="242" t="s">
        <v>59</v>
      </c>
      <c r="K47" s="419"/>
      <c r="L47" s="420"/>
      <c r="M47" s="243"/>
      <c r="N47" s="253"/>
    </row>
    <row r="48" spans="2:14" ht="13.5">
      <c r="B48" s="10" t="s">
        <v>56</v>
      </c>
      <c r="C48" s="4" t="s">
        <v>5</v>
      </c>
      <c r="D48" s="4" t="s">
        <v>57</v>
      </c>
      <c r="E48" s="4" t="s">
        <v>4</v>
      </c>
      <c r="F48" s="4" t="s">
        <v>4</v>
      </c>
      <c r="G48" s="4" t="s">
        <v>5</v>
      </c>
      <c r="H48" s="4" t="s">
        <v>4</v>
      </c>
      <c r="I48" s="4" t="s">
        <v>6</v>
      </c>
      <c r="J48" s="229" t="s">
        <v>5</v>
      </c>
      <c r="K48" s="421">
        <f>K49+K61</f>
        <v>1183.6</v>
      </c>
      <c r="L48" s="422">
        <f>L49+L61</f>
        <v>1137.64</v>
      </c>
      <c r="M48" s="231">
        <f aca="true" t="shared" si="3" ref="M48:M62">L48-K48</f>
        <v>-45.95999999999981</v>
      </c>
      <c r="N48" s="254">
        <f t="shared" si="0"/>
        <v>96.11693139574183</v>
      </c>
    </row>
    <row r="49" spans="2:14" ht="38.25" customHeight="1">
      <c r="B49" s="7" t="s">
        <v>61</v>
      </c>
      <c r="C49" s="5" t="s">
        <v>2</v>
      </c>
      <c r="D49" s="5" t="s">
        <v>57</v>
      </c>
      <c r="E49" s="5" t="s">
        <v>8</v>
      </c>
      <c r="F49" s="5" t="s">
        <v>4</v>
      </c>
      <c r="G49" s="5" t="s">
        <v>5</v>
      </c>
      <c r="H49" s="5" t="s">
        <v>4</v>
      </c>
      <c r="I49" s="5" t="s">
        <v>6</v>
      </c>
      <c r="J49" s="227" t="s">
        <v>5</v>
      </c>
      <c r="K49" s="413">
        <f>K50+K54+K56</f>
        <v>1183.6</v>
      </c>
      <c r="L49" s="414">
        <f>L50+L54+L56</f>
        <v>1137.64</v>
      </c>
      <c r="M49" s="232">
        <f t="shared" si="3"/>
        <v>-45.95999999999981</v>
      </c>
      <c r="N49" s="250">
        <f t="shared" si="0"/>
        <v>96.11693139574183</v>
      </c>
    </row>
    <row r="50" spans="2:14" ht="27" customHeight="1">
      <c r="B50" s="8" t="s">
        <v>62</v>
      </c>
      <c r="C50" s="6" t="s">
        <v>2</v>
      </c>
      <c r="D50" s="6" t="s">
        <v>57</v>
      </c>
      <c r="E50" s="6" t="s">
        <v>8</v>
      </c>
      <c r="F50" s="6" t="s">
        <v>8</v>
      </c>
      <c r="G50" s="6" t="s">
        <v>5</v>
      </c>
      <c r="H50" s="6" t="s">
        <v>4</v>
      </c>
      <c r="I50" s="6" t="s">
        <v>6</v>
      </c>
      <c r="J50" s="228" t="s">
        <v>5</v>
      </c>
      <c r="K50" s="415">
        <f>SUM(K51:K53)</f>
        <v>1008.6</v>
      </c>
      <c r="L50" s="415">
        <f>SUM(L51:L53)</f>
        <v>1000</v>
      </c>
      <c r="M50" s="233">
        <f t="shared" si="3"/>
        <v>-8.600000000000023</v>
      </c>
      <c r="N50" s="251">
        <f t="shared" si="0"/>
        <v>99.14733293674401</v>
      </c>
    </row>
    <row r="51" spans="2:14" ht="66">
      <c r="B51" s="8" t="s">
        <v>395</v>
      </c>
      <c r="C51" s="6" t="s">
        <v>2</v>
      </c>
      <c r="D51" s="6" t="s">
        <v>57</v>
      </c>
      <c r="E51" s="6" t="s">
        <v>8</v>
      </c>
      <c r="F51" s="6" t="s">
        <v>8</v>
      </c>
      <c r="G51" s="6" t="s">
        <v>394</v>
      </c>
      <c r="H51" s="6" t="s">
        <v>24</v>
      </c>
      <c r="I51" s="6" t="s">
        <v>6</v>
      </c>
      <c r="J51" s="228" t="s">
        <v>59</v>
      </c>
      <c r="K51" s="415"/>
      <c r="L51" s="416"/>
      <c r="M51" s="233">
        <f>L51-K51</f>
        <v>0</v>
      </c>
      <c r="N51" s="251"/>
    </row>
    <row r="52" spans="2:14" ht="39">
      <c r="B52" s="8" t="s">
        <v>355</v>
      </c>
      <c r="C52" s="6" t="s">
        <v>2</v>
      </c>
      <c r="D52" s="6" t="s">
        <v>57</v>
      </c>
      <c r="E52" s="6" t="s">
        <v>8</v>
      </c>
      <c r="F52" s="6" t="s">
        <v>8</v>
      </c>
      <c r="G52" s="6" t="s">
        <v>356</v>
      </c>
      <c r="H52" s="6" t="s">
        <v>24</v>
      </c>
      <c r="I52" s="6" t="s">
        <v>6</v>
      </c>
      <c r="J52" s="228" t="s">
        <v>59</v>
      </c>
      <c r="K52" s="415"/>
      <c r="L52" s="416"/>
      <c r="M52" s="233">
        <f>L52-K52</f>
        <v>0</v>
      </c>
      <c r="N52" s="251"/>
    </row>
    <row r="53" spans="2:14" ht="12.75">
      <c r="B53" s="8" t="s">
        <v>63</v>
      </c>
      <c r="C53" s="6" t="s">
        <v>2</v>
      </c>
      <c r="D53" s="6" t="s">
        <v>57</v>
      </c>
      <c r="E53" s="6" t="s">
        <v>8</v>
      </c>
      <c r="F53" s="6" t="s">
        <v>8</v>
      </c>
      <c r="G53" s="6" t="s">
        <v>58</v>
      </c>
      <c r="H53" s="6" t="s">
        <v>24</v>
      </c>
      <c r="I53" s="6" t="s">
        <v>6</v>
      </c>
      <c r="J53" s="228" t="s">
        <v>59</v>
      </c>
      <c r="K53" s="415">
        <f>1000+8.6</f>
        <v>1008.6</v>
      </c>
      <c r="L53" s="416">
        <v>1000</v>
      </c>
      <c r="M53" s="233">
        <f t="shared" si="3"/>
        <v>-8.600000000000023</v>
      </c>
      <c r="N53" s="251">
        <f t="shared" si="0"/>
        <v>99.14733293674401</v>
      </c>
    </row>
    <row r="54" spans="2:14" ht="27" customHeight="1">
      <c r="B54" s="8" t="s">
        <v>64</v>
      </c>
      <c r="C54" s="6" t="s">
        <v>2</v>
      </c>
      <c r="D54" s="6" t="s">
        <v>57</v>
      </c>
      <c r="E54" s="6" t="s">
        <v>8</v>
      </c>
      <c r="F54" s="6" t="s">
        <v>20</v>
      </c>
      <c r="G54" s="6" t="s">
        <v>5</v>
      </c>
      <c r="H54" s="6" t="s">
        <v>4</v>
      </c>
      <c r="I54" s="6" t="s">
        <v>6</v>
      </c>
      <c r="J54" s="228" t="s">
        <v>5</v>
      </c>
      <c r="K54" s="415">
        <f>K55</f>
        <v>173</v>
      </c>
      <c r="L54" s="416">
        <f>L55</f>
        <v>136.2</v>
      </c>
      <c r="M54" s="233">
        <f t="shared" si="3"/>
        <v>-36.80000000000001</v>
      </c>
      <c r="N54" s="251">
        <f t="shared" si="0"/>
        <v>78.72832369942195</v>
      </c>
    </row>
    <row r="55" spans="2:14" ht="39" customHeight="1">
      <c r="B55" s="8" t="s">
        <v>65</v>
      </c>
      <c r="C55" s="6" t="s">
        <v>2</v>
      </c>
      <c r="D55" s="6" t="s">
        <v>57</v>
      </c>
      <c r="E55" s="6" t="s">
        <v>8</v>
      </c>
      <c r="F55" s="6" t="s">
        <v>20</v>
      </c>
      <c r="G55" s="6" t="s">
        <v>40</v>
      </c>
      <c r="H55" s="6" t="s">
        <v>24</v>
      </c>
      <c r="I55" s="6" t="s">
        <v>6</v>
      </c>
      <c r="J55" s="228" t="s">
        <v>59</v>
      </c>
      <c r="K55" s="415">
        <v>173</v>
      </c>
      <c r="L55" s="416">
        <f>136.2</f>
        <v>136.2</v>
      </c>
      <c r="M55" s="233">
        <f t="shared" si="3"/>
        <v>-36.80000000000001</v>
      </c>
      <c r="N55" s="251">
        <f t="shared" si="0"/>
        <v>78.72832369942195</v>
      </c>
    </row>
    <row r="56" spans="2:14" ht="18" customHeight="1">
      <c r="B56" s="8" t="s">
        <v>66</v>
      </c>
      <c r="C56" s="6" t="s">
        <v>2</v>
      </c>
      <c r="D56" s="6" t="s">
        <v>57</v>
      </c>
      <c r="E56" s="6" t="s">
        <v>8</v>
      </c>
      <c r="F56" s="6" t="s">
        <v>33</v>
      </c>
      <c r="G56" s="6" t="s">
        <v>5</v>
      </c>
      <c r="H56" s="6" t="s">
        <v>4</v>
      </c>
      <c r="I56" s="6" t="s">
        <v>6</v>
      </c>
      <c r="J56" s="228" t="s">
        <v>5</v>
      </c>
      <c r="K56" s="415">
        <f>K57+K58+K59+K60</f>
        <v>2</v>
      </c>
      <c r="L56" s="415">
        <f>L57+L58+L59+L60</f>
        <v>1.44</v>
      </c>
      <c r="M56" s="233">
        <f t="shared" si="3"/>
        <v>-0.56</v>
      </c>
      <c r="N56" s="251">
        <f t="shared" si="0"/>
        <v>72</v>
      </c>
    </row>
    <row r="57" spans="2:14" ht="45" customHeight="1" hidden="1">
      <c r="B57" s="8" t="s">
        <v>67</v>
      </c>
      <c r="C57" s="6" t="s">
        <v>2</v>
      </c>
      <c r="D57" s="6" t="s">
        <v>57</v>
      </c>
      <c r="E57" s="6" t="s">
        <v>8</v>
      </c>
      <c r="F57" s="6" t="s">
        <v>33</v>
      </c>
      <c r="G57" s="6" t="s">
        <v>60</v>
      </c>
      <c r="H57" s="6" t="s">
        <v>24</v>
      </c>
      <c r="I57" s="6" t="s">
        <v>6</v>
      </c>
      <c r="J57" s="228" t="s">
        <v>59</v>
      </c>
      <c r="K57" s="415"/>
      <c r="L57" s="416"/>
      <c r="M57" s="233">
        <f t="shared" si="3"/>
        <v>0</v>
      </c>
      <c r="N57" s="251" t="e">
        <f t="shared" si="0"/>
        <v>#DIV/0!</v>
      </c>
    </row>
    <row r="58" spans="2:14" ht="53.25" customHeight="1">
      <c r="B58" s="8" t="s">
        <v>67</v>
      </c>
      <c r="C58" s="6" t="s">
        <v>2</v>
      </c>
      <c r="D58" s="6" t="s">
        <v>57</v>
      </c>
      <c r="E58" s="6" t="s">
        <v>8</v>
      </c>
      <c r="F58" s="6" t="s">
        <v>33</v>
      </c>
      <c r="G58" s="6" t="s">
        <v>367</v>
      </c>
      <c r="H58" s="6" t="s">
        <v>24</v>
      </c>
      <c r="I58" s="6" t="s">
        <v>6</v>
      </c>
      <c r="J58" s="228" t="s">
        <v>59</v>
      </c>
      <c r="K58" s="415">
        <f>2</f>
        <v>2</v>
      </c>
      <c r="L58" s="416">
        <f>1.44</f>
        <v>1.44</v>
      </c>
      <c r="M58" s="233">
        <f>L58-K58</f>
        <v>-0.56</v>
      </c>
      <c r="N58" s="251">
        <f t="shared" si="0"/>
        <v>72</v>
      </c>
    </row>
    <row r="59" spans="2:14" ht="39" customHeight="1">
      <c r="B59" s="8" t="s">
        <v>357</v>
      </c>
      <c r="C59" s="6" t="s">
        <v>2</v>
      </c>
      <c r="D59" s="6" t="s">
        <v>57</v>
      </c>
      <c r="E59" s="6" t="s">
        <v>8</v>
      </c>
      <c r="F59" s="6" t="s">
        <v>33</v>
      </c>
      <c r="G59" s="6" t="s">
        <v>39</v>
      </c>
      <c r="H59" s="6" t="s">
        <v>24</v>
      </c>
      <c r="I59" s="6" t="s">
        <v>6</v>
      </c>
      <c r="J59" s="228" t="s">
        <v>59</v>
      </c>
      <c r="K59" s="415"/>
      <c r="L59" s="416"/>
      <c r="M59" s="233">
        <f>L59-K59</f>
        <v>0</v>
      </c>
      <c r="N59" s="251"/>
    </row>
    <row r="60" spans="2:14" ht="25.5" customHeight="1" hidden="1">
      <c r="B60" s="8" t="s">
        <v>322</v>
      </c>
      <c r="C60" s="6" t="s">
        <v>2</v>
      </c>
      <c r="D60" s="6" t="s">
        <v>57</v>
      </c>
      <c r="E60" s="6" t="s">
        <v>8</v>
      </c>
      <c r="F60" s="6" t="s">
        <v>33</v>
      </c>
      <c r="G60" s="6" t="s">
        <v>58</v>
      </c>
      <c r="H60" s="6" t="s">
        <v>24</v>
      </c>
      <c r="I60" s="6" t="s">
        <v>6</v>
      </c>
      <c r="J60" s="228" t="s">
        <v>59</v>
      </c>
      <c r="K60" s="415"/>
      <c r="L60" s="416"/>
      <c r="M60" s="233">
        <f t="shared" si="3"/>
        <v>0</v>
      </c>
      <c r="N60" s="251"/>
    </row>
    <row r="61" spans="2:14" ht="27.75" customHeight="1" hidden="1">
      <c r="B61" s="7" t="s">
        <v>323</v>
      </c>
      <c r="C61" s="5" t="s">
        <v>2</v>
      </c>
      <c r="D61" s="5" t="s">
        <v>57</v>
      </c>
      <c r="E61" s="5" t="s">
        <v>106</v>
      </c>
      <c r="F61" s="5" t="s">
        <v>4</v>
      </c>
      <c r="G61" s="5" t="s">
        <v>5</v>
      </c>
      <c r="H61" s="5" t="s">
        <v>4</v>
      </c>
      <c r="I61" s="5" t="s">
        <v>6</v>
      </c>
      <c r="J61" s="227" t="s">
        <v>5</v>
      </c>
      <c r="K61" s="413">
        <f>K62</f>
        <v>0</v>
      </c>
      <c r="L61" s="414">
        <f>L62</f>
        <v>0</v>
      </c>
      <c r="M61" s="232">
        <f t="shared" si="3"/>
        <v>0</v>
      </c>
      <c r="N61" s="250"/>
    </row>
    <row r="62" spans="2:14" ht="24" customHeight="1" hidden="1">
      <c r="B62" s="8" t="s">
        <v>324</v>
      </c>
      <c r="C62" s="6" t="s">
        <v>2</v>
      </c>
      <c r="D62" s="6" t="s">
        <v>57</v>
      </c>
      <c r="E62" s="6" t="s">
        <v>106</v>
      </c>
      <c r="F62" s="6" t="s">
        <v>19</v>
      </c>
      <c r="G62" s="6" t="s">
        <v>5</v>
      </c>
      <c r="H62" s="6" t="s">
        <v>24</v>
      </c>
      <c r="I62" s="6" t="s">
        <v>6</v>
      </c>
      <c r="J62" s="228" t="s">
        <v>321</v>
      </c>
      <c r="K62" s="415"/>
      <c r="L62" s="416"/>
      <c r="M62" s="233">
        <f t="shared" si="3"/>
        <v>0</v>
      </c>
      <c r="N62" s="251"/>
    </row>
    <row r="63" spans="2:14" ht="13.5" thickBot="1">
      <c r="B63" s="11"/>
      <c r="C63" s="12"/>
      <c r="D63" s="12"/>
      <c r="E63" s="12"/>
      <c r="F63" s="12"/>
      <c r="G63" s="12"/>
      <c r="H63" s="12"/>
      <c r="I63" s="12"/>
      <c r="J63" s="12"/>
      <c r="K63" s="423"/>
      <c r="L63" s="424"/>
      <c r="M63" s="230"/>
      <c r="N63" s="16"/>
    </row>
    <row r="64" spans="2:14" ht="17.25" customHeight="1" thickBot="1">
      <c r="B64" s="15" t="s">
        <v>68</v>
      </c>
      <c r="C64" s="237"/>
      <c r="D64" s="238"/>
      <c r="E64" s="238"/>
      <c r="F64" s="238"/>
      <c r="G64" s="238"/>
      <c r="H64" s="238"/>
      <c r="I64" s="238"/>
      <c r="J64" s="238"/>
      <c r="K64" s="425">
        <f>K9+K48</f>
        <v>15883.599999999999</v>
      </c>
      <c r="L64" s="355">
        <f>L9+L48</f>
        <v>13804.2463</v>
      </c>
      <c r="M64" s="235">
        <f>L64-K64</f>
        <v>-2079.353699999998</v>
      </c>
      <c r="N64" s="235">
        <f t="shared" si="0"/>
        <v>86.90880090155886</v>
      </c>
    </row>
    <row r="65" spans="2:11" ht="12.75"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2:14" ht="12.75">
      <c r="B69" s="448"/>
      <c r="C69" s="448"/>
      <c r="D69" s="448"/>
      <c r="E69" s="448"/>
      <c r="F69" s="448"/>
      <c r="G69" s="2"/>
      <c r="H69" s="2"/>
      <c r="I69" s="2"/>
      <c r="J69" s="2"/>
      <c r="K69" s="2"/>
      <c r="L69" s="449"/>
      <c r="M69" s="449"/>
      <c r="N69" s="449"/>
    </row>
    <row r="70" spans="2:11" ht="12.75"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1"/>
      <c r="C72" s="2"/>
      <c r="D72" s="2"/>
      <c r="E72" s="2"/>
      <c r="F72" s="2"/>
      <c r="G72" s="2"/>
      <c r="H72" s="2"/>
      <c r="I72" s="2"/>
      <c r="J72" s="2"/>
      <c r="K72" s="2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</sheetData>
  <sheetProtection/>
  <mergeCells count="11">
    <mergeCell ref="B69:F69"/>
    <mergeCell ref="L69:N69"/>
    <mergeCell ref="C5:J8"/>
    <mergeCell ref="K5:K8"/>
    <mergeCell ref="L5:L8"/>
    <mergeCell ref="M5:M8"/>
    <mergeCell ref="N5:N8"/>
    <mergeCell ref="B5:B8"/>
    <mergeCell ref="K1:N1"/>
    <mergeCell ref="K2:N2"/>
    <mergeCell ref="B3:N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0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0.6171875" style="0" customWidth="1"/>
    <col min="2" max="2" width="51.625" style="0" customWidth="1"/>
    <col min="3" max="3" width="4.50390625" style="0" customWidth="1"/>
    <col min="4" max="4" width="3.125" style="0" customWidth="1"/>
    <col min="5" max="6" width="3.875" style="0" customWidth="1"/>
    <col min="7" max="7" width="5.125" style="0" customWidth="1"/>
    <col min="8" max="8" width="3.875" style="0" customWidth="1"/>
    <col min="9" max="9" width="5.50390625" style="0" customWidth="1"/>
    <col min="10" max="10" width="4.875" style="0" customWidth="1"/>
    <col min="11" max="11" width="14.375" style="0" customWidth="1"/>
    <col min="12" max="12" width="13.50390625" style="0" customWidth="1"/>
    <col min="13" max="13" width="14.375" style="0" customWidth="1"/>
    <col min="14" max="14" width="9.875" style="0" customWidth="1"/>
  </cols>
  <sheetData>
    <row r="1" spans="3:14" ht="11.25" customHeight="1">
      <c r="C1" s="225"/>
      <c r="D1" s="225"/>
      <c r="E1" s="225"/>
      <c r="F1" s="225"/>
      <c r="G1" s="225"/>
      <c r="H1" s="225"/>
      <c r="I1" s="225"/>
      <c r="J1" s="225"/>
      <c r="K1" s="446" t="s">
        <v>434</v>
      </c>
      <c r="L1" s="446"/>
      <c r="M1" s="446"/>
      <c r="N1" s="446"/>
    </row>
    <row r="2" spans="3:14" ht="7.5" customHeight="1">
      <c r="C2" s="225"/>
      <c r="D2" s="225"/>
      <c r="E2" s="225"/>
      <c r="F2" s="225"/>
      <c r="G2" s="225"/>
      <c r="H2" s="225"/>
      <c r="I2" s="225"/>
      <c r="J2" s="225"/>
      <c r="K2" s="446"/>
      <c r="L2" s="446"/>
      <c r="M2" s="446"/>
      <c r="N2" s="446"/>
    </row>
    <row r="3" spans="3:14" ht="6.75" customHeight="1">
      <c r="C3" s="225"/>
      <c r="D3" s="225"/>
      <c r="E3" s="225"/>
      <c r="F3" s="225"/>
      <c r="G3" s="225"/>
      <c r="H3" s="225"/>
      <c r="I3" s="225"/>
      <c r="J3" s="225"/>
      <c r="K3" s="446"/>
      <c r="L3" s="446"/>
      <c r="M3" s="446"/>
      <c r="N3" s="446"/>
    </row>
    <row r="4" spans="3:14" ht="9" customHeight="1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2:14" ht="33" customHeight="1">
      <c r="B5" s="447" t="s">
        <v>428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</row>
    <row r="6" spans="12:14" ht="13.5" thickBot="1">
      <c r="L6" s="224"/>
      <c r="M6" s="224"/>
      <c r="N6" s="224" t="s">
        <v>320</v>
      </c>
    </row>
    <row r="7" spans="2:14" ht="13.5" customHeight="1">
      <c r="B7" s="442" t="s">
        <v>77</v>
      </c>
      <c r="C7" s="450" t="s">
        <v>329</v>
      </c>
      <c r="D7" s="451"/>
      <c r="E7" s="451"/>
      <c r="F7" s="451"/>
      <c r="G7" s="451"/>
      <c r="H7" s="451"/>
      <c r="I7" s="451"/>
      <c r="J7" s="452"/>
      <c r="K7" s="456" t="s">
        <v>330</v>
      </c>
      <c r="L7" s="436" t="s">
        <v>331</v>
      </c>
      <c r="M7" s="436" t="s">
        <v>332</v>
      </c>
      <c r="N7" s="439" t="s">
        <v>328</v>
      </c>
    </row>
    <row r="8" spans="2:14" ht="17.25" customHeight="1">
      <c r="B8" s="443"/>
      <c r="C8" s="453"/>
      <c r="D8" s="454"/>
      <c r="E8" s="454"/>
      <c r="F8" s="454"/>
      <c r="G8" s="454"/>
      <c r="H8" s="454"/>
      <c r="I8" s="454"/>
      <c r="J8" s="433"/>
      <c r="K8" s="457"/>
      <c r="L8" s="437"/>
      <c r="M8" s="437"/>
      <c r="N8" s="440"/>
    </row>
    <row r="9" spans="2:14" ht="15.75" customHeight="1">
      <c r="B9" s="443"/>
      <c r="C9" s="453"/>
      <c r="D9" s="454"/>
      <c r="E9" s="454"/>
      <c r="F9" s="454"/>
      <c r="G9" s="454"/>
      <c r="H9" s="454"/>
      <c r="I9" s="454"/>
      <c r="J9" s="433"/>
      <c r="K9" s="457"/>
      <c r="L9" s="437"/>
      <c r="M9" s="437"/>
      <c r="N9" s="440"/>
    </row>
    <row r="10" spans="2:14" ht="15.75" customHeight="1" thickBot="1">
      <c r="B10" s="444"/>
      <c r="C10" s="434"/>
      <c r="D10" s="435"/>
      <c r="E10" s="435"/>
      <c r="F10" s="435"/>
      <c r="G10" s="435"/>
      <c r="H10" s="435"/>
      <c r="I10" s="435"/>
      <c r="J10" s="455"/>
      <c r="K10" s="458"/>
      <c r="L10" s="438"/>
      <c r="M10" s="438"/>
      <c r="N10" s="441"/>
    </row>
    <row r="11" spans="2:14" ht="13.5">
      <c r="B11" s="13" t="s">
        <v>0</v>
      </c>
      <c r="C11" s="14" t="s">
        <v>5</v>
      </c>
      <c r="D11" s="14" t="s">
        <v>3</v>
      </c>
      <c r="E11" s="14" t="s">
        <v>4</v>
      </c>
      <c r="F11" s="14" t="s">
        <v>4</v>
      </c>
      <c r="G11" s="14" t="s">
        <v>5</v>
      </c>
      <c r="H11" s="14" t="s">
        <v>4</v>
      </c>
      <c r="I11" s="14" t="s">
        <v>6</v>
      </c>
      <c r="J11" s="226" t="s">
        <v>5</v>
      </c>
      <c r="K11" s="411">
        <f>K12+K20+K22+K28+K31+K37+K46+K40+K44+K48</f>
        <v>14699.999999999998</v>
      </c>
      <c r="L11" s="412">
        <f>L12+L20+L22+L28+L31+L37+L46+L40+L44+L48</f>
        <v>12666.606300000001</v>
      </c>
      <c r="M11" s="236">
        <f>L11-K11</f>
        <v>-2033.393699999997</v>
      </c>
      <c r="N11" s="249">
        <f>L11/K11*100</f>
        <v>86.1673897959184</v>
      </c>
    </row>
    <row r="12" spans="2:14" ht="12.75">
      <c r="B12" s="7" t="s">
        <v>10</v>
      </c>
      <c r="C12" s="5" t="s">
        <v>5</v>
      </c>
      <c r="D12" s="5" t="s">
        <v>3</v>
      </c>
      <c r="E12" s="5" t="s">
        <v>7</v>
      </c>
      <c r="F12" s="5" t="s">
        <v>4</v>
      </c>
      <c r="G12" s="5" t="s">
        <v>5</v>
      </c>
      <c r="H12" s="5" t="s">
        <v>4</v>
      </c>
      <c r="I12" s="5" t="s">
        <v>6</v>
      </c>
      <c r="J12" s="227" t="s">
        <v>5</v>
      </c>
      <c r="K12" s="413">
        <f>K13</f>
        <v>3600</v>
      </c>
      <c r="L12" s="414">
        <f>L13</f>
        <v>3403.70963</v>
      </c>
      <c r="M12" s="232">
        <f>L12-K12</f>
        <v>-196.29037000000017</v>
      </c>
      <c r="N12" s="250">
        <f aca="true" t="shared" si="0" ref="N12:N66">L12/K12*100</f>
        <v>94.54748972222222</v>
      </c>
    </row>
    <row r="13" spans="2:14" ht="12.75">
      <c r="B13" s="8" t="s">
        <v>1</v>
      </c>
      <c r="C13" s="6" t="s">
        <v>14</v>
      </c>
      <c r="D13" s="6" t="s">
        <v>3</v>
      </c>
      <c r="E13" s="6" t="s">
        <v>7</v>
      </c>
      <c r="F13" s="6" t="s">
        <v>8</v>
      </c>
      <c r="G13" s="6" t="s">
        <v>5</v>
      </c>
      <c r="H13" s="6" t="s">
        <v>7</v>
      </c>
      <c r="I13" s="6" t="s">
        <v>6</v>
      </c>
      <c r="J13" s="228" t="s">
        <v>9</v>
      </c>
      <c r="K13" s="415">
        <f>K14+K15+K18+K19</f>
        <v>3600</v>
      </c>
      <c r="L13" s="416">
        <f>L15+L16+L17+L18</f>
        <v>3403.70963</v>
      </c>
      <c r="M13" s="233">
        <f>L13-K13</f>
        <v>-196.29037000000017</v>
      </c>
      <c r="N13" s="251">
        <f t="shared" si="0"/>
        <v>94.54748972222222</v>
      </c>
    </row>
    <row r="14" spans="2:14" ht="36.75" customHeight="1" hidden="1">
      <c r="B14" s="8" t="s">
        <v>11</v>
      </c>
      <c r="C14" s="6" t="s">
        <v>14</v>
      </c>
      <c r="D14" s="6" t="s">
        <v>3</v>
      </c>
      <c r="E14" s="6" t="s">
        <v>7</v>
      </c>
      <c r="F14" s="6" t="s">
        <v>8</v>
      </c>
      <c r="G14" s="6" t="s">
        <v>12</v>
      </c>
      <c r="H14" s="6" t="s">
        <v>7</v>
      </c>
      <c r="I14" s="6" t="s">
        <v>6</v>
      </c>
      <c r="J14" s="228" t="s">
        <v>9</v>
      </c>
      <c r="K14" s="415"/>
      <c r="L14" s="416">
        <f>'доходы за 2014г.П.1'!L12</f>
        <v>0</v>
      </c>
      <c r="M14" s="233"/>
      <c r="N14" s="251"/>
    </row>
    <row r="15" spans="2:14" ht="61.5" customHeight="1">
      <c r="B15" s="8" t="s">
        <v>344</v>
      </c>
      <c r="C15" s="6" t="s">
        <v>14</v>
      </c>
      <c r="D15" s="6" t="s">
        <v>3</v>
      </c>
      <c r="E15" s="6" t="s">
        <v>7</v>
      </c>
      <c r="F15" s="6" t="s">
        <v>8</v>
      </c>
      <c r="G15" s="6" t="s">
        <v>12</v>
      </c>
      <c r="H15" s="6" t="s">
        <v>7</v>
      </c>
      <c r="I15" s="6" t="s">
        <v>6</v>
      </c>
      <c r="J15" s="228" t="s">
        <v>9</v>
      </c>
      <c r="K15" s="415">
        <f>'доходы за 2014г.П.1'!K13</f>
        <v>3600</v>
      </c>
      <c r="L15" s="415">
        <f>'доходы за 2014г.П.1'!L13</f>
        <v>3253.28807</v>
      </c>
      <c r="M15" s="233">
        <f>L15-K15</f>
        <v>-346.71192999999994</v>
      </c>
      <c r="N15" s="251">
        <f t="shared" si="0"/>
        <v>90.36911305555556</v>
      </c>
    </row>
    <row r="16" spans="2:14" ht="103.5" customHeight="1">
      <c r="B16" s="8" t="s">
        <v>345</v>
      </c>
      <c r="C16" s="6" t="s">
        <v>14</v>
      </c>
      <c r="D16" s="6" t="s">
        <v>3</v>
      </c>
      <c r="E16" s="6" t="s">
        <v>7</v>
      </c>
      <c r="F16" s="6" t="s">
        <v>8</v>
      </c>
      <c r="G16" s="6" t="s">
        <v>13</v>
      </c>
      <c r="H16" s="6" t="s">
        <v>7</v>
      </c>
      <c r="I16" s="6" t="s">
        <v>6</v>
      </c>
      <c r="J16" s="228" t="s">
        <v>9</v>
      </c>
      <c r="K16" s="415"/>
      <c r="L16" s="415">
        <f>'доходы за 2014г.П.1'!L14</f>
        <v>59.67165</v>
      </c>
      <c r="M16" s="233"/>
      <c r="N16" s="251"/>
    </row>
    <row r="17" spans="2:14" ht="50.25" customHeight="1">
      <c r="B17" s="8" t="s">
        <v>346</v>
      </c>
      <c r="C17" s="6" t="s">
        <v>14</v>
      </c>
      <c r="D17" s="6" t="s">
        <v>3</v>
      </c>
      <c r="E17" s="6" t="s">
        <v>7</v>
      </c>
      <c r="F17" s="6" t="s">
        <v>8</v>
      </c>
      <c r="G17" s="6" t="s">
        <v>15</v>
      </c>
      <c r="H17" s="6" t="s">
        <v>7</v>
      </c>
      <c r="I17" s="6" t="s">
        <v>6</v>
      </c>
      <c r="J17" s="228" t="s">
        <v>9</v>
      </c>
      <c r="K17" s="415"/>
      <c r="L17" s="416">
        <f>'доходы за 2014г.П.1'!L15</f>
        <v>90.13255</v>
      </c>
      <c r="M17" s="233"/>
      <c r="N17" s="251"/>
    </row>
    <row r="18" spans="2:14" ht="77.25" customHeight="1">
      <c r="B18" s="8" t="s">
        <v>347</v>
      </c>
      <c r="C18" s="6" t="s">
        <v>14</v>
      </c>
      <c r="D18" s="6" t="s">
        <v>3</v>
      </c>
      <c r="E18" s="6" t="s">
        <v>7</v>
      </c>
      <c r="F18" s="6" t="s">
        <v>8</v>
      </c>
      <c r="G18" s="6" t="s">
        <v>16</v>
      </c>
      <c r="H18" s="6" t="s">
        <v>7</v>
      </c>
      <c r="I18" s="6" t="s">
        <v>6</v>
      </c>
      <c r="J18" s="228" t="s">
        <v>9</v>
      </c>
      <c r="K18" s="415"/>
      <c r="L18" s="416">
        <f>'доходы за 2014г.П.1'!L16</f>
        <v>0.61736</v>
      </c>
      <c r="M18" s="233"/>
      <c r="N18" s="251"/>
    </row>
    <row r="19" spans="2:14" ht="21.75" customHeight="1" hidden="1">
      <c r="B19" s="8" t="s">
        <v>17</v>
      </c>
      <c r="C19" s="6" t="s">
        <v>14</v>
      </c>
      <c r="D19" s="6" t="s">
        <v>3</v>
      </c>
      <c r="E19" s="6" t="s">
        <v>7</v>
      </c>
      <c r="F19" s="6" t="s">
        <v>8</v>
      </c>
      <c r="G19" s="6" t="s">
        <v>16</v>
      </c>
      <c r="H19" s="6" t="s">
        <v>7</v>
      </c>
      <c r="I19" s="6" t="s">
        <v>6</v>
      </c>
      <c r="J19" s="228" t="s">
        <v>9</v>
      </c>
      <c r="K19" s="415"/>
      <c r="L19" s="416"/>
      <c r="M19" s="233"/>
      <c r="N19" s="251"/>
    </row>
    <row r="20" spans="2:14" ht="12.75">
      <c r="B20" s="7" t="s">
        <v>18</v>
      </c>
      <c r="C20" s="5" t="s">
        <v>14</v>
      </c>
      <c r="D20" s="5" t="s">
        <v>3</v>
      </c>
      <c r="E20" s="5" t="s">
        <v>19</v>
      </c>
      <c r="F20" s="5" t="s">
        <v>4</v>
      </c>
      <c r="G20" s="5" t="s">
        <v>5</v>
      </c>
      <c r="H20" s="5" t="s">
        <v>4</v>
      </c>
      <c r="I20" s="5" t="s">
        <v>6</v>
      </c>
      <c r="J20" s="227" t="s">
        <v>5</v>
      </c>
      <c r="K20" s="413">
        <f>K21</f>
        <v>1</v>
      </c>
      <c r="L20" s="414">
        <f>L21</f>
        <v>129.821</v>
      </c>
      <c r="M20" s="232">
        <f aca="true" t="shared" si="1" ref="M20:M27">L20-K20</f>
        <v>128.821</v>
      </c>
      <c r="N20" s="250">
        <f t="shared" si="0"/>
        <v>12982.1</v>
      </c>
    </row>
    <row r="21" spans="2:14" ht="12.75">
      <c r="B21" s="8" t="s">
        <v>21</v>
      </c>
      <c r="C21" s="6" t="s">
        <v>14</v>
      </c>
      <c r="D21" s="6" t="s">
        <v>3</v>
      </c>
      <c r="E21" s="6" t="s">
        <v>19</v>
      </c>
      <c r="F21" s="6" t="s">
        <v>20</v>
      </c>
      <c r="G21" s="6" t="s">
        <v>5</v>
      </c>
      <c r="H21" s="6" t="s">
        <v>7</v>
      </c>
      <c r="I21" s="6" t="s">
        <v>6</v>
      </c>
      <c r="J21" s="228" t="s">
        <v>9</v>
      </c>
      <c r="K21" s="415">
        <f>'доходы за 2014г.П.1'!K19</f>
        <v>1</v>
      </c>
      <c r="L21" s="415">
        <f>'доходы за 2014г.П.1'!L19</f>
        <v>129.821</v>
      </c>
      <c r="M21" s="233">
        <f t="shared" si="1"/>
        <v>128.821</v>
      </c>
      <c r="N21" s="251">
        <f t="shared" si="0"/>
        <v>12982.1</v>
      </c>
    </row>
    <row r="22" spans="2:14" ht="12.75">
      <c r="B22" s="7" t="s">
        <v>23</v>
      </c>
      <c r="C22" s="5" t="s">
        <v>14</v>
      </c>
      <c r="D22" s="5" t="s">
        <v>3</v>
      </c>
      <c r="E22" s="5" t="s">
        <v>22</v>
      </c>
      <c r="F22" s="5" t="s">
        <v>4</v>
      </c>
      <c r="G22" s="5" t="s">
        <v>5</v>
      </c>
      <c r="H22" s="5" t="s">
        <v>4</v>
      </c>
      <c r="I22" s="5" t="s">
        <v>6</v>
      </c>
      <c r="J22" s="227" t="s">
        <v>5</v>
      </c>
      <c r="K22" s="413">
        <f>K23+K25</f>
        <v>6100.8</v>
      </c>
      <c r="L22" s="414">
        <f>L23+L25</f>
        <v>5468.2695699999995</v>
      </c>
      <c r="M22" s="232">
        <f t="shared" si="1"/>
        <v>-632.5304300000007</v>
      </c>
      <c r="N22" s="250">
        <f t="shared" si="0"/>
        <v>89.63200842512457</v>
      </c>
    </row>
    <row r="23" spans="2:14" ht="12.75">
      <c r="B23" s="8" t="s">
        <v>26</v>
      </c>
      <c r="C23" s="6" t="s">
        <v>14</v>
      </c>
      <c r="D23" s="6" t="s">
        <v>3</v>
      </c>
      <c r="E23" s="6" t="s">
        <v>22</v>
      </c>
      <c r="F23" s="6" t="s">
        <v>7</v>
      </c>
      <c r="G23" s="6" t="s">
        <v>5</v>
      </c>
      <c r="H23" s="6" t="s">
        <v>4</v>
      </c>
      <c r="I23" s="6" t="s">
        <v>6</v>
      </c>
      <c r="J23" s="228" t="s">
        <v>5</v>
      </c>
      <c r="K23" s="415">
        <f>K24</f>
        <v>150.8</v>
      </c>
      <c r="L23" s="416">
        <f>L24</f>
        <v>100.49116</v>
      </c>
      <c r="M23" s="233">
        <f t="shared" si="1"/>
        <v>-50.30884000000002</v>
      </c>
      <c r="N23" s="251">
        <f t="shared" si="0"/>
        <v>66.63870026525198</v>
      </c>
    </row>
    <row r="24" spans="2:14" ht="39" customHeight="1">
      <c r="B24" s="8" t="s">
        <v>27</v>
      </c>
      <c r="C24" s="6" t="s">
        <v>14</v>
      </c>
      <c r="D24" s="6" t="s">
        <v>3</v>
      </c>
      <c r="E24" s="6" t="s">
        <v>22</v>
      </c>
      <c r="F24" s="6" t="s">
        <v>7</v>
      </c>
      <c r="G24" s="6" t="s">
        <v>15</v>
      </c>
      <c r="H24" s="6" t="s">
        <v>24</v>
      </c>
      <c r="I24" s="6" t="s">
        <v>6</v>
      </c>
      <c r="J24" s="228" t="s">
        <v>9</v>
      </c>
      <c r="K24" s="415">
        <f>'доходы за 2014г.П.1'!K22</f>
        <v>150.8</v>
      </c>
      <c r="L24" s="415">
        <f>'доходы за 2014г.П.1'!L22</f>
        <v>100.49116</v>
      </c>
      <c r="M24" s="233">
        <f t="shared" si="1"/>
        <v>-50.30884000000002</v>
      </c>
      <c r="N24" s="251">
        <f t="shared" si="0"/>
        <v>66.63870026525198</v>
      </c>
    </row>
    <row r="25" spans="2:14" ht="12.75">
      <c r="B25" s="8" t="s">
        <v>28</v>
      </c>
      <c r="C25" s="6" t="s">
        <v>14</v>
      </c>
      <c r="D25" s="6" t="s">
        <v>3</v>
      </c>
      <c r="E25" s="6" t="s">
        <v>22</v>
      </c>
      <c r="F25" s="6" t="s">
        <v>22</v>
      </c>
      <c r="G25" s="6" t="s">
        <v>5</v>
      </c>
      <c r="H25" s="6" t="s">
        <v>4</v>
      </c>
      <c r="I25" s="6" t="s">
        <v>6</v>
      </c>
      <c r="J25" s="228" t="s">
        <v>5</v>
      </c>
      <c r="K25" s="415">
        <f>K26+K27</f>
        <v>5950</v>
      </c>
      <c r="L25" s="416">
        <f>L26+L27</f>
        <v>5367.77841</v>
      </c>
      <c r="M25" s="233">
        <f t="shared" si="1"/>
        <v>-582.2215900000001</v>
      </c>
      <c r="N25" s="251">
        <f t="shared" si="0"/>
        <v>90.21476319327732</v>
      </c>
    </row>
    <row r="26" spans="2:14" ht="50.25" customHeight="1">
      <c r="B26" s="8" t="s">
        <v>29</v>
      </c>
      <c r="C26" s="6" t="s">
        <v>14</v>
      </c>
      <c r="D26" s="6" t="s">
        <v>3</v>
      </c>
      <c r="E26" s="6" t="s">
        <v>22</v>
      </c>
      <c r="F26" s="6" t="s">
        <v>22</v>
      </c>
      <c r="G26" s="6" t="s">
        <v>25</v>
      </c>
      <c r="H26" s="6" t="s">
        <v>24</v>
      </c>
      <c r="I26" s="6" t="s">
        <v>6</v>
      </c>
      <c r="J26" s="228" t="s">
        <v>9</v>
      </c>
      <c r="K26" s="415">
        <f>'доходы за 2014г.П.1'!K24</f>
        <v>3000</v>
      </c>
      <c r="L26" s="415">
        <f>'доходы за 2014г.П.1'!L24</f>
        <v>2629.51586</v>
      </c>
      <c r="M26" s="233">
        <f t="shared" si="1"/>
        <v>-370.48414</v>
      </c>
      <c r="N26" s="251">
        <f t="shared" si="0"/>
        <v>87.65052866666666</v>
      </c>
    </row>
    <row r="27" spans="2:14" ht="50.25" customHeight="1">
      <c r="B27" s="8" t="s">
        <v>31</v>
      </c>
      <c r="C27" s="6" t="s">
        <v>14</v>
      </c>
      <c r="D27" s="6" t="s">
        <v>3</v>
      </c>
      <c r="E27" s="6" t="s">
        <v>22</v>
      </c>
      <c r="F27" s="6" t="s">
        <v>22</v>
      </c>
      <c r="G27" s="6" t="s">
        <v>30</v>
      </c>
      <c r="H27" s="6" t="s">
        <v>24</v>
      </c>
      <c r="I27" s="6" t="s">
        <v>6</v>
      </c>
      <c r="J27" s="228" t="s">
        <v>9</v>
      </c>
      <c r="K27" s="415">
        <f>'доходы за 2014г.П.1'!K25</f>
        <v>2950</v>
      </c>
      <c r="L27" s="415">
        <f>'доходы за 2014г.П.1'!L25</f>
        <v>2738.26255</v>
      </c>
      <c r="M27" s="233">
        <f t="shared" si="1"/>
        <v>-211.73745000000008</v>
      </c>
      <c r="N27" s="251">
        <f t="shared" si="0"/>
        <v>92.8224593220339</v>
      </c>
    </row>
    <row r="28" spans="2:14" ht="24" customHeight="1">
      <c r="B28" s="7" t="s">
        <v>35</v>
      </c>
      <c r="C28" s="5" t="s">
        <v>14</v>
      </c>
      <c r="D28" s="5" t="s">
        <v>3</v>
      </c>
      <c r="E28" s="5" t="s">
        <v>32</v>
      </c>
      <c r="F28" s="5" t="s">
        <v>4</v>
      </c>
      <c r="G28" s="5" t="s">
        <v>5</v>
      </c>
      <c r="H28" s="5" t="s">
        <v>4</v>
      </c>
      <c r="I28" s="5" t="s">
        <v>6</v>
      </c>
      <c r="J28" s="227" t="s">
        <v>5</v>
      </c>
      <c r="K28" s="413">
        <f>K29</f>
        <v>0</v>
      </c>
      <c r="L28" s="414">
        <f>L29</f>
        <v>0.04839</v>
      </c>
      <c r="M28" s="232"/>
      <c r="N28" s="250"/>
    </row>
    <row r="29" spans="2:14" ht="12" customHeight="1">
      <c r="B29" s="8" t="s">
        <v>23</v>
      </c>
      <c r="C29" s="6" t="s">
        <v>14</v>
      </c>
      <c r="D29" s="6" t="s">
        <v>3</v>
      </c>
      <c r="E29" s="6" t="s">
        <v>32</v>
      </c>
      <c r="F29" s="6" t="s">
        <v>33</v>
      </c>
      <c r="G29" s="6" t="s">
        <v>5</v>
      </c>
      <c r="H29" s="6" t="s">
        <v>4</v>
      </c>
      <c r="I29" s="6" t="s">
        <v>6</v>
      </c>
      <c r="J29" s="228" t="s">
        <v>5</v>
      </c>
      <c r="K29" s="415">
        <f>K30</f>
        <v>0</v>
      </c>
      <c r="L29" s="416">
        <f>L30</f>
        <v>0.04839</v>
      </c>
      <c r="M29" s="233"/>
      <c r="N29" s="251"/>
    </row>
    <row r="30" spans="2:14" ht="26.25">
      <c r="B30" s="8" t="s">
        <v>36</v>
      </c>
      <c r="C30" s="6" t="s">
        <v>14</v>
      </c>
      <c r="D30" s="6" t="s">
        <v>3</v>
      </c>
      <c r="E30" s="6" t="s">
        <v>32</v>
      </c>
      <c r="F30" s="6" t="s">
        <v>33</v>
      </c>
      <c r="G30" s="6" t="s">
        <v>425</v>
      </c>
      <c r="H30" s="6" t="s">
        <v>24</v>
      </c>
      <c r="I30" s="6" t="s">
        <v>6</v>
      </c>
      <c r="J30" s="228" t="s">
        <v>9</v>
      </c>
      <c r="K30" s="415"/>
      <c r="L30" s="416">
        <f>'доходы за 2014г.П.1'!L28</f>
        <v>0.04839</v>
      </c>
      <c r="M30" s="233"/>
      <c r="N30" s="251"/>
    </row>
    <row r="31" spans="2:14" ht="27" customHeight="1">
      <c r="B31" s="7" t="s">
        <v>47</v>
      </c>
      <c r="C31" s="5" t="s">
        <v>40</v>
      </c>
      <c r="D31" s="5" t="s">
        <v>3</v>
      </c>
      <c r="E31" s="5" t="s">
        <v>37</v>
      </c>
      <c r="F31" s="5" t="s">
        <v>4</v>
      </c>
      <c r="G31" s="5" t="s">
        <v>5</v>
      </c>
      <c r="H31" s="5" t="s">
        <v>4</v>
      </c>
      <c r="I31" s="5" t="s">
        <v>6</v>
      </c>
      <c r="J31" s="227" t="s">
        <v>5</v>
      </c>
      <c r="K31" s="413">
        <f>K32+K35</f>
        <v>2025.8</v>
      </c>
      <c r="L31" s="414">
        <f>L32+L35</f>
        <v>1292.64703</v>
      </c>
      <c r="M31" s="232">
        <f aca="true" t="shared" si="2" ref="M31:M38">L31-K31</f>
        <v>-733.1529699999999</v>
      </c>
      <c r="N31" s="250">
        <f t="shared" si="0"/>
        <v>63.80921265672821</v>
      </c>
    </row>
    <row r="32" spans="2:14" ht="49.5" customHeight="1">
      <c r="B32" s="8" t="s">
        <v>48</v>
      </c>
      <c r="C32" s="6" t="s">
        <v>40</v>
      </c>
      <c r="D32" s="6" t="s">
        <v>3</v>
      </c>
      <c r="E32" s="6" t="s">
        <v>37</v>
      </c>
      <c r="F32" s="6" t="s">
        <v>19</v>
      </c>
      <c r="G32" s="6" t="s">
        <v>5</v>
      </c>
      <c r="H32" s="6" t="s">
        <v>4</v>
      </c>
      <c r="I32" s="6" t="s">
        <v>6</v>
      </c>
      <c r="J32" s="228" t="s">
        <v>5</v>
      </c>
      <c r="K32" s="415">
        <f>K33+K34</f>
        <v>1925.8</v>
      </c>
      <c r="L32" s="416">
        <f>L33+L34</f>
        <v>1231.80436</v>
      </c>
      <c r="M32" s="233">
        <f t="shared" si="2"/>
        <v>-693.9956399999999</v>
      </c>
      <c r="N32" s="251">
        <f t="shared" si="0"/>
        <v>63.9632547512722</v>
      </c>
    </row>
    <row r="33" spans="2:14" ht="51.75" customHeight="1">
      <c r="B33" s="8" t="s">
        <v>49</v>
      </c>
      <c r="C33" s="6" t="s">
        <v>40</v>
      </c>
      <c r="D33" s="6" t="s">
        <v>3</v>
      </c>
      <c r="E33" s="6" t="s">
        <v>37</v>
      </c>
      <c r="F33" s="6" t="s">
        <v>19</v>
      </c>
      <c r="G33" s="6" t="s">
        <v>25</v>
      </c>
      <c r="H33" s="6" t="s">
        <v>24</v>
      </c>
      <c r="I33" s="6" t="s">
        <v>6</v>
      </c>
      <c r="J33" s="228" t="s">
        <v>38</v>
      </c>
      <c r="K33" s="415">
        <f>'доходы за 2014г.П.1'!K31</f>
        <v>1925.8</v>
      </c>
      <c r="L33" s="415">
        <f>'доходы за 2014г.П.1'!L31</f>
        <v>1231.80436</v>
      </c>
      <c r="M33" s="233">
        <f t="shared" si="2"/>
        <v>-693.9956399999999</v>
      </c>
      <c r="N33" s="251">
        <f t="shared" si="0"/>
        <v>63.9632547512722</v>
      </c>
    </row>
    <row r="34" spans="2:14" ht="51" customHeight="1" hidden="1">
      <c r="B34" s="8" t="s">
        <v>50</v>
      </c>
      <c r="C34" s="6" t="s">
        <v>40</v>
      </c>
      <c r="D34" s="6" t="s">
        <v>3</v>
      </c>
      <c r="E34" s="6" t="s">
        <v>37</v>
      </c>
      <c r="F34" s="6" t="s">
        <v>19</v>
      </c>
      <c r="G34" s="6" t="s">
        <v>39</v>
      </c>
      <c r="H34" s="6" t="s">
        <v>24</v>
      </c>
      <c r="I34" s="6" t="s">
        <v>6</v>
      </c>
      <c r="J34" s="228" t="s">
        <v>38</v>
      </c>
      <c r="K34" s="415"/>
      <c r="L34" s="416"/>
      <c r="M34" s="233">
        <f t="shared" si="2"/>
        <v>0</v>
      </c>
      <c r="N34" s="251" t="e">
        <f t="shared" si="0"/>
        <v>#DIV/0!</v>
      </c>
    </row>
    <row r="35" spans="2:14" ht="49.5" customHeight="1">
      <c r="B35" s="8" t="s">
        <v>48</v>
      </c>
      <c r="C35" s="6" t="s">
        <v>2</v>
      </c>
      <c r="D35" s="6" t="s">
        <v>3</v>
      </c>
      <c r="E35" s="6" t="s">
        <v>37</v>
      </c>
      <c r="F35" s="6" t="s">
        <v>19</v>
      </c>
      <c r="G35" s="6" t="s">
        <v>5</v>
      </c>
      <c r="H35" s="6" t="s">
        <v>4</v>
      </c>
      <c r="I35" s="6" t="s">
        <v>6</v>
      </c>
      <c r="J35" s="228" t="s">
        <v>5</v>
      </c>
      <c r="K35" s="415">
        <f>K36</f>
        <v>100</v>
      </c>
      <c r="L35" s="416">
        <f>L36</f>
        <v>60.84267</v>
      </c>
      <c r="M35" s="233">
        <f t="shared" si="2"/>
        <v>-39.15733</v>
      </c>
      <c r="N35" s="251">
        <f t="shared" si="0"/>
        <v>60.84267</v>
      </c>
    </row>
    <row r="36" spans="2:14" ht="50.25" customHeight="1">
      <c r="B36" s="8" t="s">
        <v>51</v>
      </c>
      <c r="C36" s="6" t="s">
        <v>2</v>
      </c>
      <c r="D36" s="6" t="s">
        <v>3</v>
      </c>
      <c r="E36" s="6" t="s">
        <v>37</v>
      </c>
      <c r="F36" s="6" t="s">
        <v>19</v>
      </c>
      <c r="G36" s="6" t="s">
        <v>41</v>
      </c>
      <c r="H36" s="6" t="s">
        <v>24</v>
      </c>
      <c r="I36" s="6" t="s">
        <v>6</v>
      </c>
      <c r="J36" s="228" t="s">
        <v>38</v>
      </c>
      <c r="K36" s="415">
        <f>'доходы за 2014г.П.1'!K34</f>
        <v>100</v>
      </c>
      <c r="L36" s="415">
        <f>'доходы за 2014г.П.1'!L34</f>
        <v>60.84267</v>
      </c>
      <c r="M36" s="233">
        <f t="shared" si="2"/>
        <v>-39.15733</v>
      </c>
      <c r="N36" s="251">
        <f t="shared" si="0"/>
        <v>60.84267</v>
      </c>
    </row>
    <row r="37" spans="2:14" ht="26.25">
      <c r="B37" s="7" t="s">
        <v>351</v>
      </c>
      <c r="C37" s="5" t="s">
        <v>2</v>
      </c>
      <c r="D37" s="5" t="s">
        <v>3</v>
      </c>
      <c r="E37" s="5" t="s">
        <v>42</v>
      </c>
      <c r="F37" s="5" t="s">
        <v>4</v>
      </c>
      <c r="G37" s="5" t="s">
        <v>5</v>
      </c>
      <c r="H37" s="5" t="s">
        <v>4</v>
      </c>
      <c r="I37" s="5" t="s">
        <v>6</v>
      </c>
      <c r="J37" s="227" t="s">
        <v>5</v>
      </c>
      <c r="K37" s="413">
        <f>K38+K39</f>
        <v>150</v>
      </c>
      <c r="L37" s="414">
        <f>L38+L39</f>
        <v>83.2</v>
      </c>
      <c r="M37" s="232">
        <f t="shared" si="2"/>
        <v>-66.8</v>
      </c>
      <c r="N37" s="250">
        <f t="shared" si="0"/>
        <v>55.46666666666666</v>
      </c>
    </row>
    <row r="38" spans="2:14" ht="26.25">
      <c r="B38" s="8" t="s">
        <v>349</v>
      </c>
      <c r="C38" s="6" t="s">
        <v>2</v>
      </c>
      <c r="D38" s="6" t="s">
        <v>3</v>
      </c>
      <c r="E38" s="6" t="s">
        <v>42</v>
      </c>
      <c r="F38" s="6" t="s">
        <v>7</v>
      </c>
      <c r="G38" s="6" t="s">
        <v>348</v>
      </c>
      <c r="H38" s="6" t="s">
        <v>24</v>
      </c>
      <c r="I38" s="6" t="s">
        <v>6</v>
      </c>
      <c r="J38" s="228" t="s">
        <v>43</v>
      </c>
      <c r="K38" s="415">
        <f>'доходы за 2014г.П.1'!K36</f>
        <v>150</v>
      </c>
      <c r="L38" s="415">
        <f>'доходы за 2014г.П.1'!L36</f>
        <v>83.2</v>
      </c>
      <c r="M38" s="233">
        <f t="shared" si="2"/>
        <v>-66.8</v>
      </c>
      <c r="N38" s="251">
        <f t="shared" si="0"/>
        <v>55.46666666666666</v>
      </c>
    </row>
    <row r="39" spans="2:14" ht="26.25">
      <c r="B39" s="8" t="s">
        <v>350</v>
      </c>
      <c r="C39" s="6" t="s">
        <v>2</v>
      </c>
      <c r="D39" s="6" t="s">
        <v>3</v>
      </c>
      <c r="E39" s="6" t="s">
        <v>42</v>
      </c>
      <c r="F39" s="6" t="s">
        <v>8</v>
      </c>
      <c r="G39" s="6" t="s">
        <v>348</v>
      </c>
      <c r="H39" s="6" t="s">
        <v>24</v>
      </c>
      <c r="I39" s="6" t="s">
        <v>6</v>
      </c>
      <c r="J39" s="228" t="s">
        <v>43</v>
      </c>
      <c r="K39" s="415">
        <f>'доходы за 2014г.П.1'!K37</f>
        <v>0</v>
      </c>
      <c r="L39" s="415">
        <f>'доходы за 2014г.П.1'!L37</f>
        <v>0</v>
      </c>
      <c r="M39" s="233"/>
      <c r="N39" s="251"/>
    </row>
    <row r="40" spans="2:14" ht="26.25">
      <c r="B40" s="7" t="s">
        <v>52</v>
      </c>
      <c r="C40" s="5" t="s">
        <v>40</v>
      </c>
      <c r="D40" s="5" t="s">
        <v>3</v>
      </c>
      <c r="E40" s="5" t="s">
        <v>44</v>
      </c>
      <c r="F40" s="5" t="s">
        <v>4</v>
      </c>
      <c r="G40" s="5" t="s">
        <v>5</v>
      </c>
      <c r="H40" s="5" t="s">
        <v>4</v>
      </c>
      <c r="I40" s="5" t="s">
        <v>6</v>
      </c>
      <c r="J40" s="227" t="s">
        <v>5</v>
      </c>
      <c r="K40" s="413">
        <f>K41</f>
        <v>2822.4</v>
      </c>
      <c r="L40" s="414">
        <f>L41</f>
        <v>2649.15263</v>
      </c>
      <c r="M40" s="232">
        <f>L40-K40</f>
        <v>-173.24737000000005</v>
      </c>
      <c r="N40" s="250">
        <f>L40/K40*100</f>
        <v>93.86170032596371</v>
      </c>
    </row>
    <row r="41" spans="2:14" ht="39" customHeight="1">
      <c r="B41" s="9" t="s">
        <v>53</v>
      </c>
      <c r="C41" s="6" t="s">
        <v>40</v>
      </c>
      <c r="D41" s="6" t="s">
        <v>3</v>
      </c>
      <c r="E41" s="6" t="s">
        <v>44</v>
      </c>
      <c r="F41" s="6" t="s">
        <v>22</v>
      </c>
      <c r="G41" s="6" t="s">
        <v>5</v>
      </c>
      <c r="H41" s="6" t="s">
        <v>4</v>
      </c>
      <c r="I41" s="6" t="s">
        <v>6</v>
      </c>
      <c r="J41" s="228" t="s">
        <v>5</v>
      </c>
      <c r="K41" s="417">
        <f>K42+K43</f>
        <v>2822.4</v>
      </c>
      <c r="L41" s="418">
        <f>L42+L43</f>
        <v>2649.15263</v>
      </c>
      <c r="M41" s="234">
        <f>L41-K41</f>
        <v>-173.24737000000005</v>
      </c>
      <c r="N41" s="252">
        <f>L41/K41*100</f>
        <v>93.86170032596371</v>
      </c>
    </row>
    <row r="42" spans="2:14" ht="37.5" customHeight="1">
      <c r="B42" s="8" t="s">
        <v>54</v>
      </c>
      <c r="C42" s="6" t="s">
        <v>40</v>
      </c>
      <c r="D42" s="6" t="s">
        <v>3</v>
      </c>
      <c r="E42" s="6" t="s">
        <v>44</v>
      </c>
      <c r="F42" s="6" t="s">
        <v>22</v>
      </c>
      <c r="G42" s="6" t="s">
        <v>25</v>
      </c>
      <c r="H42" s="6" t="s">
        <v>24</v>
      </c>
      <c r="I42" s="6" t="s">
        <v>6</v>
      </c>
      <c r="J42" s="228" t="s">
        <v>325</v>
      </c>
      <c r="K42" s="415">
        <f>'доходы за 2014г.П.1'!K40</f>
        <v>2822.4</v>
      </c>
      <c r="L42" s="416">
        <f>'доходы за 2014г.П.1'!L40</f>
        <v>2649.15263</v>
      </c>
      <c r="M42" s="233">
        <f>L42-K42</f>
        <v>-173.24737000000005</v>
      </c>
      <c r="N42" s="251">
        <f>L42/K42*100</f>
        <v>93.86170032596371</v>
      </c>
    </row>
    <row r="43" spans="2:14" ht="24.75" customHeight="1" hidden="1">
      <c r="B43" s="8" t="s">
        <v>55</v>
      </c>
      <c r="C43" s="6" t="s">
        <v>40</v>
      </c>
      <c r="D43" s="6" t="s">
        <v>3</v>
      </c>
      <c r="E43" s="6" t="s">
        <v>44</v>
      </c>
      <c r="F43" s="6" t="s">
        <v>22</v>
      </c>
      <c r="G43" s="6" t="s">
        <v>45</v>
      </c>
      <c r="H43" s="6" t="s">
        <v>24</v>
      </c>
      <c r="I43" s="6" t="s">
        <v>6</v>
      </c>
      <c r="J43" s="228" t="s">
        <v>46</v>
      </c>
      <c r="K43" s="415"/>
      <c r="L43" s="416"/>
      <c r="M43" s="233"/>
      <c r="N43" s="251"/>
    </row>
    <row r="44" spans="2:14" ht="13.5" customHeight="1">
      <c r="B44" s="7" t="s">
        <v>402</v>
      </c>
      <c r="C44" s="5" t="s">
        <v>5</v>
      </c>
      <c r="D44" s="5" t="s">
        <v>3</v>
      </c>
      <c r="E44" s="5" t="s">
        <v>399</v>
      </c>
      <c r="F44" s="5" t="s">
        <v>4</v>
      </c>
      <c r="G44" s="5" t="s">
        <v>5</v>
      </c>
      <c r="H44" s="5" t="s">
        <v>4</v>
      </c>
      <c r="I44" s="5" t="s">
        <v>6</v>
      </c>
      <c r="J44" s="227" t="s">
        <v>5</v>
      </c>
      <c r="K44" s="413">
        <f>K45</f>
        <v>0</v>
      </c>
      <c r="L44" s="414">
        <f>L45</f>
        <v>6</v>
      </c>
      <c r="M44" s="232"/>
      <c r="N44" s="250"/>
    </row>
    <row r="45" spans="2:14" ht="40.5" customHeight="1">
      <c r="B45" s="8" t="s">
        <v>54</v>
      </c>
      <c r="C45" s="6" t="s">
        <v>2</v>
      </c>
      <c r="D45" s="6" t="s">
        <v>3</v>
      </c>
      <c r="E45" s="6" t="s">
        <v>399</v>
      </c>
      <c r="F45" s="6" t="s">
        <v>400</v>
      </c>
      <c r="G45" s="6" t="s">
        <v>16</v>
      </c>
      <c r="H45" s="6" t="s">
        <v>8</v>
      </c>
      <c r="I45" s="6" t="s">
        <v>6</v>
      </c>
      <c r="J45" s="228" t="s">
        <v>401</v>
      </c>
      <c r="K45" s="415">
        <f>'доходы за 2014г.П.1'!K43</f>
        <v>0</v>
      </c>
      <c r="L45" s="416">
        <f>'доходы за 2014г.П.1'!L43</f>
        <v>6</v>
      </c>
      <c r="M45" s="233"/>
      <c r="N45" s="251"/>
    </row>
    <row r="46" spans="2:14" ht="12.75">
      <c r="B46" s="7" t="s">
        <v>354</v>
      </c>
      <c r="C46" s="5" t="s">
        <v>5</v>
      </c>
      <c r="D46" s="5" t="s">
        <v>3</v>
      </c>
      <c r="E46" s="5" t="s">
        <v>352</v>
      </c>
      <c r="F46" s="5" t="s">
        <v>4</v>
      </c>
      <c r="G46" s="5" t="s">
        <v>5</v>
      </c>
      <c r="H46" s="5" t="s">
        <v>4</v>
      </c>
      <c r="I46" s="5" t="s">
        <v>6</v>
      </c>
      <c r="J46" s="227" t="s">
        <v>5</v>
      </c>
      <c r="K46" s="413">
        <f>K47</f>
        <v>0</v>
      </c>
      <c r="L46" s="414">
        <f>L47</f>
        <v>-366.24195</v>
      </c>
      <c r="M46" s="232"/>
      <c r="N46" s="250"/>
    </row>
    <row r="47" spans="2:14" ht="24" customHeight="1">
      <c r="B47" s="8" t="s">
        <v>353</v>
      </c>
      <c r="C47" s="6" t="s">
        <v>2</v>
      </c>
      <c r="D47" s="6" t="s">
        <v>3</v>
      </c>
      <c r="E47" s="6" t="s">
        <v>130</v>
      </c>
      <c r="F47" s="6" t="s">
        <v>7</v>
      </c>
      <c r="G47" s="6" t="s">
        <v>34</v>
      </c>
      <c r="H47" s="6" t="s">
        <v>24</v>
      </c>
      <c r="I47" s="6" t="s">
        <v>6</v>
      </c>
      <c r="J47" s="228" t="s">
        <v>321</v>
      </c>
      <c r="K47" s="415">
        <f>'доходы за 2014г.П.1'!K45</f>
        <v>0</v>
      </c>
      <c r="L47" s="416">
        <f>'доходы за 2014г.П.1'!L45</f>
        <v>-366.24195</v>
      </c>
      <c r="M47" s="233"/>
      <c r="N47" s="251"/>
    </row>
    <row r="48" spans="2:14" ht="24" customHeight="1" hidden="1">
      <c r="B48" s="7" t="s">
        <v>326</v>
      </c>
      <c r="C48" s="5" t="s">
        <v>2</v>
      </c>
      <c r="D48" s="5" t="s">
        <v>3</v>
      </c>
      <c r="E48" s="5" t="s">
        <v>159</v>
      </c>
      <c r="F48" s="5" t="s">
        <v>4</v>
      </c>
      <c r="G48" s="5" t="s">
        <v>5</v>
      </c>
      <c r="H48" s="5" t="s">
        <v>4</v>
      </c>
      <c r="I48" s="5" t="s">
        <v>6</v>
      </c>
      <c r="J48" s="227" t="s">
        <v>5</v>
      </c>
      <c r="K48" s="413">
        <f>K49</f>
        <v>0</v>
      </c>
      <c r="L48" s="414">
        <f>L49</f>
        <v>0</v>
      </c>
      <c r="M48" s="232"/>
      <c r="N48" s="250"/>
    </row>
    <row r="49" spans="2:14" s="239" customFormat="1" ht="37.5" customHeight="1" hidden="1">
      <c r="B49" s="240" t="s">
        <v>327</v>
      </c>
      <c r="C49" s="241" t="s">
        <v>2</v>
      </c>
      <c r="D49" s="241" t="s">
        <v>3</v>
      </c>
      <c r="E49" s="241" t="s">
        <v>159</v>
      </c>
      <c r="F49" s="241" t="s">
        <v>19</v>
      </c>
      <c r="G49" s="241" t="s">
        <v>5</v>
      </c>
      <c r="H49" s="241" t="s">
        <v>24</v>
      </c>
      <c r="I49" s="241" t="s">
        <v>6</v>
      </c>
      <c r="J49" s="242" t="s">
        <v>59</v>
      </c>
      <c r="K49" s="419"/>
      <c r="L49" s="420">
        <f>'доходы за 2014г.П.1'!L47</f>
        <v>0</v>
      </c>
      <c r="M49" s="243"/>
      <c r="N49" s="253"/>
    </row>
    <row r="50" spans="2:14" ht="13.5">
      <c r="B50" s="10" t="s">
        <v>56</v>
      </c>
      <c r="C50" s="4" t="s">
        <v>5</v>
      </c>
      <c r="D50" s="4" t="s">
        <v>57</v>
      </c>
      <c r="E50" s="4" t="s">
        <v>4</v>
      </c>
      <c r="F50" s="4" t="s">
        <v>4</v>
      </c>
      <c r="G50" s="4" t="s">
        <v>5</v>
      </c>
      <c r="H50" s="4" t="s">
        <v>4</v>
      </c>
      <c r="I50" s="4" t="s">
        <v>6</v>
      </c>
      <c r="J50" s="229" t="s">
        <v>5</v>
      </c>
      <c r="K50" s="421">
        <f>K51+K63</f>
        <v>1186.6</v>
      </c>
      <c r="L50" s="422">
        <f>L51+L63</f>
        <v>1137.64</v>
      </c>
      <c r="M50" s="231">
        <f aca="true" t="shared" si="3" ref="M50:M64">L50-K50</f>
        <v>-48.95999999999981</v>
      </c>
      <c r="N50" s="254">
        <f t="shared" si="0"/>
        <v>95.87392550143268</v>
      </c>
    </row>
    <row r="51" spans="2:14" ht="38.25" customHeight="1">
      <c r="B51" s="7" t="s">
        <v>61</v>
      </c>
      <c r="C51" s="5" t="s">
        <v>2</v>
      </c>
      <c r="D51" s="5" t="s">
        <v>57</v>
      </c>
      <c r="E51" s="5" t="s">
        <v>8</v>
      </c>
      <c r="F51" s="5" t="s">
        <v>4</v>
      </c>
      <c r="G51" s="5" t="s">
        <v>5</v>
      </c>
      <c r="H51" s="5" t="s">
        <v>4</v>
      </c>
      <c r="I51" s="5" t="s">
        <v>6</v>
      </c>
      <c r="J51" s="227" t="s">
        <v>5</v>
      </c>
      <c r="K51" s="413">
        <f>K52+K56+K58</f>
        <v>1186.6</v>
      </c>
      <c r="L51" s="414">
        <f>L52+L56+L58</f>
        <v>1137.64</v>
      </c>
      <c r="M51" s="232">
        <f t="shared" si="3"/>
        <v>-48.95999999999981</v>
      </c>
      <c r="N51" s="250">
        <f t="shared" si="0"/>
        <v>95.87392550143268</v>
      </c>
    </row>
    <row r="52" spans="2:14" ht="27" customHeight="1">
      <c r="B52" s="8" t="s">
        <v>62</v>
      </c>
      <c r="C52" s="6" t="s">
        <v>2</v>
      </c>
      <c r="D52" s="6" t="s">
        <v>57</v>
      </c>
      <c r="E52" s="6" t="s">
        <v>8</v>
      </c>
      <c r="F52" s="6" t="s">
        <v>8</v>
      </c>
      <c r="G52" s="6" t="s">
        <v>5</v>
      </c>
      <c r="H52" s="6" t="s">
        <v>4</v>
      </c>
      <c r="I52" s="6" t="s">
        <v>6</v>
      </c>
      <c r="J52" s="228" t="s">
        <v>5</v>
      </c>
      <c r="K52" s="415">
        <f>SUM(K53:K55)</f>
        <v>1008.6</v>
      </c>
      <c r="L52" s="415">
        <f>SUM(L53:L55)</f>
        <v>1000</v>
      </c>
      <c r="M52" s="233">
        <f t="shared" si="3"/>
        <v>-8.600000000000023</v>
      </c>
      <c r="N52" s="251">
        <f t="shared" si="0"/>
        <v>99.14733293674401</v>
      </c>
    </row>
    <row r="53" spans="2:14" ht="66">
      <c r="B53" s="8" t="s">
        <v>395</v>
      </c>
      <c r="C53" s="6" t="s">
        <v>2</v>
      </c>
      <c r="D53" s="6" t="s">
        <v>57</v>
      </c>
      <c r="E53" s="6" t="s">
        <v>8</v>
      </c>
      <c r="F53" s="6" t="s">
        <v>8</v>
      </c>
      <c r="G53" s="6" t="s">
        <v>356</v>
      </c>
      <c r="H53" s="6" t="s">
        <v>24</v>
      </c>
      <c r="I53" s="6" t="s">
        <v>6</v>
      </c>
      <c r="J53" s="228" t="s">
        <v>59</v>
      </c>
      <c r="K53" s="415">
        <f>'доходы за 2014г.П.1'!K51</f>
        <v>0</v>
      </c>
      <c r="L53" s="415">
        <f>'доходы за 2014г.П.1'!L51</f>
        <v>0</v>
      </c>
      <c r="M53" s="233">
        <f>L53-K53</f>
        <v>0</v>
      </c>
      <c r="N53" s="251" t="e">
        <f>L53/K53*100</f>
        <v>#DIV/0!</v>
      </c>
    </row>
    <row r="54" spans="2:14" ht="39">
      <c r="B54" s="8" t="s">
        <v>355</v>
      </c>
      <c r="C54" s="6" t="s">
        <v>2</v>
      </c>
      <c r="D54" s="6" t="s">
        <v>57</v>
      </c>
      <c r="E54" s="6" t="s">
        <v>8</v>
      </c>
      <c r="F54" s="6" t="s">
        <v>8</v>
      </c>
      <c r="G54" s="6" t="s">
        <v>356</v>
      </c>
      <c r="H54" s="6" t="s">
        <v>24</v>
      </c>
      <c r="I54" s="6" t="s">
        <v>6</v>
      </c>
      <c r="J54" s="228" t="s">
        <v>59</v>
      </c>
      <c r="K54" s="415">
        <f>'доходы за 2014г.П.1'!K52</f>
        <v>0</v>
      </c>
      <c r="L54" s="415">
        <f>'доходы за 2014г.П.1'!L52</f>
        <v>0</v>
      </c>
      <c r="M54" s="233">
        <f>L54-K54</f>
        <v>0</v>
      </c>
      <c r="N54" s="251"/>
    </row>
    <row r="55" spans="2:14" ht="12.75">
      <c r="B55" s="8" t="s">
        <v>63</v>
      </c>
      <c r="C55" s="6" t="s">
        <v>2</v>
      </c>
      <c r="D55" s="6" t="s">
        <v>57</v>
      </c>
      <c r="E55" s="6" t="s">
        <v>8</v>
      </c>
      <c r="F55" s="6" t="s">
        <v>8</v>
      </c>
      <c r="G55" s="6" t="s">
        <v>58</v>
      </c>
      <c r="H55" s="6" t="s">
        <v>24</v>
      </c>
      <c r="I55" s="6" t="s">
        <v>6</v>
      </c>
      <c r="J55" s="228" t="s">
        <v>59</v>
      </c>
      <c r="K55" s="415">
        <f>'доходы за 2014г.П.1'!K53</f>
        <v>1008.6</v>
      </c>
      <c r="L55" s="415">
        <f>'доходы за 2014г.П.1'!L53</f>
        <v>1000</v>
      </c>
      <c r="M55" s="233">
        <f t="shared" si="3"/>
        <v>-8.600000000000023</v>
      </c>
      <c r="N55" s="251">
        <f t="shared" si="0"/>
        <v>99.14733293674401</v>
      </c>
    </row>
    <row r="56" spans="2:14" ht="26.25">
      <c r="B56" s="8" t="s">
        <v>64</v>
      </c>
      <c r="C56" s="6" t="s">
        <v>2</v>
      </c>
      <c r="D56" s="6" t="s">
        <v>57</v>
      </c>
      <c r="E56" s="6" t="s">
        <v>8</v>
      </c>
      <c r="F56" s="6" t="s">
        <v>20</v>
      </c>
      <c r="G56" s="6" t="s">
        <v>5</v>
      </c>
      <c r="H56" s="6" t="s">
        <v>4</v>
      </c>
      <c r="I56" s="6" t="s">
        <v>6</v>
      </c>
      <c r="J56" s="228" t="s">
        <v>5</v>
      </c>
      <c r="K56" s="415">
        <f>K57</f>
        <v>173</v>
      </c>
      <c r="L56" s="416">
        <f>L57</f>
        <v>136.2</v>
      </c>
      <c r="M56" s="233">
        <f t="shared" si="3"/>
        <v>-36.80000000000001</v>
      </c>
      <c r="N56" s="251">
        <f t="shared" si="0"/>
        <v>78.72832369942195</v>
      </c>
    </row>
    <row r="57" spans="2:14" ht="37.5" customHeight="1">
      <c r="B57" s="8" t="s">
        <v>65</v>
      </c>
      <c r="C57" s="6" t="s">
        <v>2</v>
      </c>
      <c r="D57" s="6" t="s">
        <v>57</v>
      </c>
      <c r="E57" s="6" t="s">
        <v>8</v>
      </c>
      <c r="F57" s="6" t="s">
        <v>20</v>
      </c>
      <c r="G57" s="6" t="s">
        <v>40</v>
      </c>
      <c r="H57" s="6" t="s">
        <v>24</v>
      </c>
      <c r="I57" s="6" t="s">
        <v>6</v>
      </c>
      <c r="J57" s="228" t="s">
        <v>59</v>
      </c>
      <c r="K57" s="415">
        <f>'доходы за 2014г.П.1'!K55</f>
        <v>173</v>
      </c>
      <c r="L57" s="415">
        <f>'доходы за 2014г.П.1'!L55</f>
        <v>136.2</v>
      </c>
      <c r="M57" s="233">
        <f t="shared" si="3"/>
        <v>-36.80000000000001</v>
      </c>
      <c r="N57" s="251">
        <f t="shared" si="0"/>
        <v>78.72832369942195</v>
      </c>
    </row>
    <row r="58" spans="2:14" ht="17.25" customHeight="1">
      <c r="B58" s="8" t="s">
        <v>66</v>
      </c>
      <c r="C58" s="6" t="s">
        <v>2</v>
      </c>
      <c r="D58" s="6" t="s">
        <v>57</v>
      </c>
      <c r="E58" s="6" t="s">
        <v>8</v>
      </c>
      <c r="F58" s="6" t="s">
        <v>33</v>
      </c>
      <c r="G58" s="6" t="s">
        <v>5</v>
      </c>
      <c r="H58" s="6" t="s">
        <v>4</v>
      </c>
      <c r="I58" s="6" t="s">
        <v>6</v>
      </c>
      <c r="J58" s="228" t="s">
        <v>5</v>
      </c>
      <c r="K58" s="415">
        <f>K59+K60+K61+K62</f>
        <v>5</v>
      </c>
      <c r="L58" s="415">
        <f>L59+L60+L61+L62</f>
        <v>1.44</v>
      </c>
      <c r="M58" s="233">
        <f t="shared" si="3"/>
        <v>-3.56</v>
      </c>
      <c r="N58" s="251">
        <f t="shared" si="0"/>
        <v>28.799999999999997</v>
      </c>
    </row>
    <row r="59" spans="2:14" ht="30.75" customHeight="1" hidden="1">
      <c r="B59" s="8" t="s">
        <v>67</v>
      </c>
      <c r="C59" s="6" t="s">
        <v>2</v>
      </c>
      <c r="D59" s="6" t="s">
        <v>57</v>
      </c>
      <c r="E59" s="6" t="s">
        <v>8</v>
      </c>
      <c r="F59" s="6" t="s">
        <v>33</v>
      </c>
      <c r="G59" s="6" t="s">
        <v>60</v>
      </c>
      <c r="H59" s="6" t="s">
        <v>24</v>
      </c>
      <c r="I59" s="6" t="s">
        <v>6</v>
      </c>
      <c r="J59" s="228" t="s">
        <v>59</v>
      </c>
      <c r="K59" s="415">
        <f>'доходы за 2014г.П.1'!K57</f>
        <v>0</v>
      </c>
      <c r="L59" s="415">
        <f>'доходы за 2014г.П.1'!L57</f>
        <v>0</v>
      </c>
      <c r="M59" s="233">
        <f t="shared" si="3"/>
        <v>0</v>
      </c>
      <c r="N59" s="251" t="e">
        <f t="shared" si="0"/>
        <v>#DIV/0!</v>
      </c>
    </row>
    <row r="60" spans="2:14" ht="51" customHeight="1">
      <c r="B60" s="8" t="s">
        <v>67</v>
      </c>
      <c r="C60" s="6" t="s">
        <v>2</v>
      </c>
      <c r="D60" s="6" t="s">
        <v>57</v>
      </c>
      <c r="E60" s="6" t="s">
        <v>8</v>
      </c>
      <c r="F60" s="6" t="s">
        <v>33</v>
      </c>
      <c r="G60" s="6" t="s">
        <v>367</v>
      </c>
      <c r="H60" s="6" t="s">
        <v>24</v>
      </c>
      <c r="I60" s="6" t="s">
        <v>6</v>
      </c>
      <c r="J60" s="228" t="s">
        <v>59</v>
      </c>
      <c r="K60" s="415">
        <f>5</f>
        <v>5</v>
      </c>
      <c r="L60" s="416">
        <f>'доходы за 2014г.П.1'!L58</f>
        <v>1.44</v>
      </c>
      <c r="M60" s="233">
        <f t="shared" si="3"/>
        <v>-3.56</v>
      </c>
      <c r="N60" s="251">
        <f t="shared" si="0"/>
        <v>28.799999999999997</v>
      </c>
    </row>
    <row r="61" spans="2:14" ht="38.25" customHeight="1">
      <c r="B61" s="8" t="s">
        <v>357</v>
      </c>
      <c r="C61" s="6" t="s">
        <v>2</v>
      </c>
      <c r="D61" s="6" t="s">
        <v>57</v>
      </c>
      <c r="E61" s="6" t="s">
        <v>8</v>
      </c>
      <c r="F61" s="6" t="s">
        <v>33</v>
      </c>
      <c r="G61" s="6" t="s">
        <v>39</v>
      </c>
      <c r="H61" s="6" t="s">
        <v>24</v>
      </c>
      <c r="I61" s="6" t="s">
        <v>6</v>
      </c>
      <c r="J61" s="228" t="s">
        <v>59</v>
      </c>
      <c r="K61" s="415">
        <f>'доходы за 2014г.П.1'!K59</f>
        <v>0</v>
      </c>
      <c r="L61" s="416">
        <f>'доходы за 2014г.П.1'!L59</f>
        <v>0</v>
      </c>
      <c r="M61" s="233">
        <f>L61-K61</f>
        <v>0</v>
      </c>
      <c r="N61" s="251" t="e">
        <f>L61/K61*100</f>
        <v>#DIV/0!</v>
      </c>
    </row>
    <row r="62" spans="2:14" ht="27" customHeight="1" hidden="1">
      <c r="B62" s="8" t="s">
        <v>322</v>
      </c>
      <c r="C62" s="6" t="s">
        <v>2</v>
      </c>
      <c r="D62" s="6" t="s">
        <v>57</v>
      </c>
      <c r="E62" s="6" t="s">
        <v>8</v>
      </c>
      <c r="F62" s="6" t="s">
        <v>33</v>
      </c>
      <c r="G62" s="6" t="s">
        <v>58</v>
      </c>
      <c r="H62" s="6" t="s">
        <v>24</v>
      </c>
      <c r="I62" s="6" t="s">
        <v>6</v>
      </c>
      <c r="J62" s="228" t="s">
        <v>59</v>
      </c>
      <c r="K62" s="415"/>
      <c r="L62" s="416"/>
      <c r="M62" s="233">
        <f t="shared" si="3"/>
        <v>0</v>
      </c>
      <c r="N62" s="251"/>
    </row>
    <row r="63" spans="2:14" ht="24.75" customHeight="1" hidden="1">
      <c r="B63" s="7" t="s">
        <v>323</v>
      </c>
      <c r="C63" s="5" t="s">
        <v>2</v>
      </c>
      <c r="D63" s="5" t="s">
        <v>57</v>
      </c>
      <c r="E63" s="5" t="s">
        <v>106</v>
      </c>
      <c r="F63" s="5" t="s">
        <v>4</v>
      </c>
      <c r="G63" s="5" t="s">
        <v>5</v>
      </c>
      <c r="H63" s="5" t="s">
        <v>4</v>
      </c>
      <c r="I63" s="5" t="s">
        <v>6</v>
      </c>
      <c r="J63" s="227" t="s">
        <v>5</v>
      </c>
      <c r="K63" s="413">
        <f>K64</f>
        <v>0</v>
      </c>
      <c r="L63" s="414">
        <f>L64</f>
        <v>0</v>
      </c>
      <c r="M63" s="232">
        <f t="shared" si="3"/>
        <v>0</v>
      </c>
      <c r="N63" s="250"/>
    </row>
    <row r="64" spans="2:14" ht="19.5" customHeight="1" hidden="1">
      <c r="B64" s="8" t="s">
        <v>324</v>
      </c>
      <c r="C64" s="6" t="s">
        <v>2</v>
      </c>
      <c r="D64" s="6" t="s">
        <v>57</v>
      </c>
      <c r="E64" s="6" t="s">
        <v>106</v>
      </c>
      <c r="F64" s="6" t="s">
        <v>19</v>
      </c>
      <c r="G64" s="6" t="s">
        <v>5</v>
      </c>
      <c r="H64" s="6" t="s">
        <v>24</v>
      </c>
      <c r="I64" s="6" t="s">
        <v>6</v>
      </c>
      <c r="J64" s="228" t="s">
        <v>321</v>
      </c>
      <c r="K64" s="415">
        <f>'доходы за 2014г.П.1'!K62</f>
        <v>0</v>
      </c>
      <c r="L64" s="415">
        <f>'доходы за 2014г.П.1'!L62</f>
        <v>0</v>
      </c>
      <c r="M64" s="233">
        <f t="shared" si="3"/>
        <v>0</v>
      </c>
      <c r="N64" s="251"/>
    </row>
    <row r="65" spans="2:14" ht="13.5" thickBot="1">
      <c r="B65" s="11"/>
      <c r="C65" s="12"/>
      <c r="D65" s="12"/>
      <c r="E65" s="12"/>
      <c r="F65" s="12"/>
      <c r="G65" s="12"/>
      <c r="H65" s="12"/>
      <c r="I65" s="12"/>
      <c r="J65" s="12"/>
      <c r="K65" s="423"/>
      <c r="L65" s="424"/>
      <c r="M65" s="230"/>
      <c r="N65" s="16"/>
    </row>
    <row r="66" spans="2:14" ht="17.25" customHeight="1" thickBot="1">
      <c r="B66" s="15" t="s">
        <v>68</v>
      </c>
      <c r="C66" s="237"/>
      <c r="D66" s="238"/>
      <c r="E66" s="238"/>
      <c r="F66" s="238"/>
      <c r="G66" s="238"/>
      <c r="H66" s="238"/>
      <c r="I66" s="238"/>
      <c r="J66" s="238"/>
      <c r="K66" s="425">
        <f>K11+K50</f>
        <v>15886.599999999999</v>
      </c>
      <c r="L66" s="355">
        <f>L11+L50</f>
        <v>13804.2463</v>
      </c>
      <c r="M66" s="235">
        <f>L66-K66</f>
        <v>-2082.353699999998</v>
      </c>
      <c r="N66" s="235">
        <f t="shared" si="0"/>
        <v>86.89238918333692</v>
      </c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2:14" ht="12.75">
      <c r="B71" s="448"/>
      <c r="C71" s="448"/>
      <c r="D71" s="448"/>
      <c r="E71" s="448"/>
      <c r="F71" s="448"/>
      <c r="G71" s="2"/>
      <c r="H71" s="2"/>
      <c r="I71" s="2"/>
      <c r="J71" s="2"/>
      <c r="K71" s="2"/>
      <c r="L71" s="449"/>
      <c r="M71" s="449"/>
      <c r="N71" s="449"/>
    </row>
    <row r="72" spans="2:11" ht="12.75"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1"/>
      <c r="C74" s="2"/>
      <c r="D74" s="2"/>
      <c r="E74" s="2"/>
      <c r="F74" s="2"/>
      <c r="G74" s="2"/>
      <c r="H74" s="2"/>
      <c r="I74" s="2"/>
      <c r="J74" s="2"/>
      <c r="K74" s="2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</sheetData>
  <sheetProtection/>
  <mergeCells count="10">
    <mergeCell ref="B71:F71"/>
    <mergeCell ref="L71:N71"/>
    <mergeCell ref="K7:K10"/>
    <mergeCell ref="L7:L10"/>
    <mergeCell ref="M7:M10"/>
    <mergeCell ref="N7:N10"/>
    <mergeCell ref="B7:B10"/>
    <mergeCell ref="C7:J10"/>
    <mergeCell ref="K1:N3"/>
    <mergeCell ref="B5:N5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9"/>
  <sheetViews>
    <sheetView zoomScale="75" zoomScaleNormal="75" zoomScalePageLayoutView="0" workbookViewId="0" topLeftCell="A1">
      <selection activeCell="M17" sqref="M17"/>
    </sheetView>
  </sheetViews>
  <sheetFormatPr defaultColWidth="9.00390625" defaultRowHeight="12.75"/>
  <cols>
    <col min="1" max="1" width="84.50390625" style="210" customWidth="1"/>
    <col min="2" max="3" width="5.50390625" style="208" customWidth="1"/>
    <col min="4" max="4" width="6.50390625" style="209" customWidth="1"/>
    <col min="5" max="5" width="3.625" style="209" customWidth="1"/>
    <col min="6" max="6" width="6.125" style="209" customWidth="1"/>
    <col min="7" max="7" width="6.50390625" style="209" customWidth="1"/>
    <col min="8" max="9" width="13.50390625" style="209" customWidth="1"/>
    <col min="10" max="10" width="14.125" style="209" customWidth="1"/>
    <col min="11" max="11" width="12.625" style="17" customWidth="1"/>
    <col min="12" max="12" width="6.375" style="17" customWidth="1"/>
    <col min="13" max="16384" width="9.125" style="17" customWidth="1"/>
  </cols>
  <sheetData>
    <row r="1" spans="1:11" ht="12.75">
      <c r="A1" s="18"/>
      <c r="B1" s="255"/>
      <c r="C1" s="255"/>
      <c r="D1" s="255"/>
      <c r="E1" s="255"/>
      <c r="F1" s="255"/>
      <c r="G1" s="459" t="s">
        <v>435</v>
      </c>
      <c r="H1" s="459"/>
      <c r="I1" s="459"/>
      <c r="J1" s="459"/>
      <c r="K1" s="459"/>
    </row>
    <row r="2" spans="1:11" ht="7.5" customHeight="1">
      <c r="A2" s="18"/>
      <c r="B2" s="255"/>
      <c r="C2" s="255"/>
      <c r="D2" s="255"/>
      <c r="E2" s="255"/>
      <c r="F2" s="255"/>
      <c r="G2" s="459"/>
      <c r="H2" s="459"/>
      <c r="I2" s="459"/>
      <c r="J2" s="459"/>
      <c r="K2" s="459"/>
    </row>
    <row r="3" spans="1:11" ht="6.75" customHeight="1">
      <c r="A3" s="199"/>
      <c r="B3" s="289"/>
      <c r="C3" s="289"/>
      <c r="D3" s="289"/>
      <c r="E3" s="289"/>
      <c r="F3" s="289"/>
      <c r="G3" s="459"/>
      <c r="H3" s="459"/>
      <c r="I3" s="459"/>
      <c r="J3" s="459"/>
      <c r="K3" s="459"/>
    </row>
    <row r="4" spans="1:12" ht="12.75" customHeight="1" hidden="1">
      <c r="A4" s="17"/>
      <c r="B4" s="17"/>
      <c r="C4" s="17"/>
      <c r="D4" s="17"/>
      <c r="E4" s="17"/>
      <c r="F4" s="17"/>
      <c r="G4" s="350"/>
      <c r="H4" s="350"/>
      <c r="I4" s="350"/>
      <c r="J4" s="350"/>
      <c r="K4" s="351"/>
      <c r="L4" s="202"/>
    </row>
    <row r="5" spans="1:12" ht="12.75">
      <c r="A5" s="17"/>
      <c r="B5" s="17"/>
      <c r="C5" s="17"/>
      <c r="D5" s="17"/>
      <c r="E5" s="17"/>
      <c r="F5" s="17"/>
      <c r="G5" s="201"/>
      <c r="H5" s="201"/>
      <c r="I5" s="201"/>
      <c r="J5" s="201"/>
      <c r="K5" s="3"/>
      <c r="L5" s="202"/>
    </row>
    <row r="6" spans="1:11" ht="5.25" customHeight="1">
      <c r="A6" s="475" t="s">
        <v>429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</row>
    <row r="7" spans="1:11" ht="30" customHeight="1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</row>
    <row r="8" spans="1:11" ht="15.75" customHeight="1">
      <c r="A8" s="475"/>
      <c r="B8" s="477"/>
      <c r="C8" s="477"/>
      <c r="D8" s="477"/>
      <c r="E8" s="477"/>
      <c r="F8" s="477"/>
      <c r="G8" s="477"/>
      <c r="H8" s="477"/>
      <c r="I8" s="477"/>
      <c r="J8" s="477"/>
      <c r="K8" s="477"/>
    </row>
    <row r="9" spans="1:11" ht="13.5" thickBot="1">
      <c r="A9" s="18"/>
      <c r="B9" s="19"/>
      <c r="C9" s="19"/>
      <c r="D9" s="20"/>
      <c r="E9" s="20"/>
      <c r="F9" s="20"/>
      <c r="G9" s="20"/>
      <c r="H9" s="20"/>
      <c r="I9" s="20"/>
      <c r="J9" s="20"/>
      <c r="K9" s="21" t="s">
        <v>320</v>
      </c>
    </row>
    <row r="10" spans="1:11" ht="12.75" customHeight="1">
      <c r="A10" s="472" t="s">
        <v>79</v>
      </c>
      <c r="B10" s="469" t="s">
        <v>81</v>
      </c>
      <c r="C10" s="469" t="s">
        <v>82</v>
      </c>
      <c r="D10" s="460" t="s">
        <v>83</v>
      </c>
      <c r="E10" s="461"/>
      <c r="F10" s="462"/>
      <c r="G10" s="469" t="s">
        <v>84</v>
      </c>
      <c r="H10" s="460" t="s">
        <v>340</v>
      </c>
      <c r="I10" s="461"/>
      <c r="J10" s="461"/>
      <c r="K10" s="478"/>
    </row>
    <row r="11" spans="1:11" ht="12.75">
      <c r="A11" s="473"/>
      <c r="B11" s="470"/>
      <c r="C11" s="470"/>
      <c r="D11" s="463"/>
      <c r="E11" s="464"/>
      <c r="F11" s="465"/>
      <c r="G11" s="470"/>
      <c r="H11" s="463"/>
      <c r="I11" s="464"/>
      <c r="J11" s="464"/>
      <c r="K11" s="479"/>
    </row>
    <row r="12" spans="1:11" ht="12.75" customHeight="1">
      <c r="A12" s="473"/>
      <c r="B12" s="470"/>
      <c r="C12" s="470"/>
      <c r="D12" s="463"/>
      <c r="E12" s="464"/>
      <c r="F12" s="465"/>
      <c r="G12" s="470"/>
      <c r="H12" s="463"/>
      <c r="I12" s="464"/>
      <c r="J12" s="464"/>
      <c r="K12" s="479"/>
    </row>
    <row r="13" spans="1:11" ht="12.75">
      <c r="A13" s="473"/>
      <c r="B13" s="470"/>
      <c r="C13" s="470"/>
      <c r="D13" s="463"/>
      <c r="E13" s="464"/>
      <c r="F13" s="465"/>
      <c r="G13" s="470"/>
      <c r="H13" s="463"/>
      <c r="I13" s="464"/>
      <c r="J13" s="464"/>
      <c r="K13" s="479"/>
    </row>
    <row r="14" spans="1:11" ht="12.75" customHeight="1">
      <c r="A14" s="473"/>
      <c r="B14" s="470"/>
      <c r="C14" s="470"/>
      <c r="D14" s="463"/>
      <c r="E14" s="464"/>
      <c r="F14" s="465"/>
      <c r="G14" s="470"/>
      <c r="H14" s="463"/>
      <c r="I14" s="464"/>
      <c r="J14" s="464"/>
      <c r="K14" s="479"/>
    </row>
    <row r="15" spans="1:11" ht="15" customHeight="1" thickBot="1">
      <c r="A15" s="474"/>
      <c r="B15" s="471"/>
      <c r="C15" s="471"/>
      <c r="D15" s="466"/>
      <c r="E15" s="467"/>
      <c r="F15" s="468"/>
      <c r="G15" s="471"/>
      <c r="H15" s="466"/>
      <c r="I15" s="467"/>
      <c r="J15" s="467"/>
      <c r="K15" s="480"/>
    </row>
    <row r="16" spans="1:11" ht="54" customHeight="1" thickBot="1">
      <c r="A16" s="248"/>
      <c r="B16" s="256"/>
      <c r="C16" s="256"/>
      <c r="D16" s="244"/>
      <c r="E16" s="245"/>
      <c r="F16" s="246"/>
      <c r="G16" s="256"/>
      <c r="H16" s="244" t="s">
        <v>330</v>
      </c>
      <c r="I16" s="244" t="s">
        <v>333</v>
      </c>
      <c r="J16" s="244" t="s">
        <v>334</v>
      </c>
      <c r="K16" s="247" t="s">
        <v>335</v>
      </c>
    </row>
    <row r="17" spans="1:11" s="26" customFormat="1" ht="18" customHeight="1" thickBot="1">
      <c r="A17" s="22" t="s">
        <v>86</v>
      </c>
      <c r="B17" s="23" t="s">
        <v>7</v>
      </c>
      <c r="C17" s="24"/>
      <c r="D17" s="24"/>
      <c r="E17" s="24"/>
      <c r="F17" s="24"/>
      <c r="G17" s="24"/>
      <c r="H17" s="358">
        <f>SUM(H23+H42+H46+H52+H18+H39+H36)</f>
        <v>3744.9</v>
      </c>
      <c r="I17" s="358">
        <f>SUM(I23+I42+I46+I52+I18+I39+I36)</f>
        <v>2938.7243500000004</v>
      </c>
      <c r="J17" s="291">
        <f>I17-H17</f>
        <v>-806.1756499999997</v>
      </c>
      <c r="K17" s="292">
        <f>I17/H17*100</f>
        <v>78.47270554620953</v>
      </c>
    </row>
    <row r="18" spans="1:11" s="31" customFormat="1" ht="31.5" customHeight="1">
      <c r="A18" s="27" t="s">
        <v>87</v>
      </c>
      <c r="B18" s="29" t="s">
        <v>7</v>
      </c>
      <c r="C18" s="30" t="s">
        <v>8</v>
      </c>
      <c r="D18" s="30"/>
      <c r="E18" s="30"/>
      <c r="F18" s="30"/>
      <c r="G18" s="30"/>
      <c r="H18" s="359">
        <f>SUM(H19)</f>
        <v>630</v>
      </c>
      <c r="I18" s="359">
        <f>SUM(I19)</f>
        <v>499.29122</v>
      </c>
      <c r="J18" s="293">
        <f aca="true" t="shared" si="0" ref="J18:J111">I18-H18</f>
        <v>-130.70878</v>
      </c>
      <c r="K18" s="294">
        <f aca="true" t="shared" si="1" ref="K18:K110">I18/H18*100</f>
        <v>79.25257460317461</v>
      </c>
    </row>
    <row r="19" spans="1:11" ht="26.25" customHeight="1">
      <c r="A19" s="32" t="s">
        <v>88</v>
      </c>
      <c r="B19" s="34" t="s">
        <v>7</v>
      </c>
      <c r="C19" s="35" t="s">
        <v>8</v>
      </c>
      <c r="D19" s="35" t="s">
        <v>403</v>
      </c>
      <c r="E19" s="35" t="s">
        <v>404</v>
      </c>
      <c r="F19" s="35" t="s">
        <v>5</v>
      </c>
      <c r="G19" s="35"/>
      <c r="H19" s="360">
        <f>SUM(H22)</f>
        <v>630</v>
      </c>
      <c r="I19" s="360">
        <f>SUM(I22)</f>
        <v>499.29122</v>
      </c>
      <c r="J19" s="258">
        <f t="shared" si="0"/>
        <v>-130.70878</v>
      </c>
      <c r="K19" s="295">
        <f t="shared" si="1"/>
        <v>79.25257460317461</v>
      </c>
    </row>
    <row r="20" spans="1:11" ht="15.75" customHeight="1">
      <c r="A20" s="36" t="s">
        <v>89</v>
      </c>
      <c r="B20" s="38" t="s">
        <v>7</v>
      </c>
      <c r="C20" s="39" t="s">
        <v>8</v>
      </c>
      <c r="D20" s="39" t="s">
        <v>403</v>
      </c>
      <c r="E20" s="39" t="s">
        <v>3</v>
      </c>
      <c r="F20" s="39" t="s">
        <v>15</v>
      </c>
      <c r="G20" s="39"/>
      <c r="H20" s="361">
        <f>H21</f>
        <v>630</v>
      </c>
      <c r="I20" s="361">
        <f>I21</f>
        <v>499.29122</v>
      </c>
      <c r="J20" s="259">
        <f t="shared" si="0"/>
        <v>-130.70878</v>
      </c>
      <c r="K20" s="296">
        <f t="shared" si="1"/>
        <v>79.25257460317461</v>
      </c>
    </row>
    <row r="21" spans="1:11" ht="15.75" customHeight="1">
      <c r="A21" s="40" t="s">
        <v>377</v>
      </c>
      <c r="B21" s="38" t="s">
        <v>7</v>
      </c>
      <c r="C21" s="39" t="s">
        <v>8</v>
      </c>
      <c r="D21" s="39" t="s">
        <v>403</v>
      </c>
      <c r="E21" s="39" t="s">
        <v>3</v>
      </c>
      <c r="F21" s="39" t="s">
        <v>15</v>
      </c>
      <c r="G21" s="39" t="s">
        <v>38</v>
      </c>
      <c r="H21" s="361">
        <f>H22</f>
        <v>630</v>
      </c>
      <c r="I21" s="361">
        <f>I22</f>
        <v>499.29122</v>
      </c>
      <c r="J21" s="259">
        <f>I21-H21</f>
        <v>-130.70878</v>
      </c>
      <c r="K21" s="297">
        <f>I21/H21*100</f>
        <v>79.25257460317461</v>
      </c>
    </row>
    <row r="22" spans="1:11" ht="15.75" customHeight="1">
      <c r="A22" s="40" t="s">
        <v>378</v>
      </c>
      <c r="B22" s="38" t="s">
        <v>7</v>
      </c>
      <c r="C22" s="39" t="s">
        <v>8</v>
      </c>
      <c r="D22" s="39" t="s">
        <v>403</v>
      </c>
      <c r="E22" s="39" t="s">
        <v>3</v>
      </c>
      <c r="F22" s="39" t="s">
        <v>15</v>
      </c>
      <c r="G22" s="39" t="s">
        <v>368</v>
      </c>
      <c r="H22" s="361">
        <v>630</v>
      </c>
      <c r="I22" s="361">
        <v>499.29122</v>
      </c>
      <c r="J22" s="259">
        <f t="shared" si="0"/>
        <v>-130.70878</v>
      </c>
      <c r="K22" s="297">
        <f t="shared" si="1"/>
        <v>79.25257460317461</v>
      </c>
    </row>
    <row r="23" spans="1:11" s="31" customFormat="1" ht="28.5" customHeight="1">
      <c r="A23" s="41" t="s">
        <v>92</v>
      </c>
      <c r="B23" s="42" t="s">
        <v>7</v>
      </c>
      <c r="C23" s="43" t="s">
        <v>33</v>
      </c>
      <c r="D23" s="43"/>
      <c r="E23" s="43"/>
      <c r="F23" s="43"/>
      <c r="G23" s="43"/>
      <c r="H23" s="362">
        <f>H24+H49</f>
        <v>3072</v>
      </c>
      <c r="I23" s="362">
        <f>I24+I49</f>
        <v>2396.5331300000003</v>
      </c>
      <c r="J23" s="261">
        <f t="shared" si="0"/>
        <v>-675.4668699999997</v>
      </c>
      <c r="K23" s="298">
        <f t="shared" si="1"/>
        <v>78.01214615885418</v>
      </c>
    </row>
    <row r="24" spans="1:11" ht="27" customHeight="1">
      <c r="A24" s="32" t="s">
        <v>88</v>
      </c>
      <c r="B24" s="34" t="s">
        <v>7</v>
      </c>
      <c r="C24" s="35" t="s">
        <v>33</v>
      </c>
      <c r="D24" s="35" t="s">
        <v>403</v>
      </c>
      <c r="E24" s="35" t="s">
        <v>404</v>
      </c>
      <c r="F24" s="35" t="s">
        <v>5</v>
      </c>
      <c r="G24" s="35"/>
      <c r="H24" s="360">
        <f>H25</f>
        <v>3070</v>
      </c>
      <c r="I24" s="360">
        <f>I25</f>
        <v>2396.5331300000003</v>
      </c>
      <c r="J24" s="258">
        <f t="shared" si="0"/>
        <v>-673.4668699999997</v>
      </c>
      <c r="K24" s="295">
        <f t="shared" si="1"/>
        <v>78.06296840390881</v>
      </c>
    </row>
    <row r="25" spans="1:11" ht="15.75" customHeight="1">
      <c r="A25" s="36" t="s">
        <v>93</v>
      </c>
      <c r="B25" s="38" t="s">
        <v>7</v>
      </c>
      <c r="C25" s="45" t="s">
        <v>33</v>
      </c>
      <c r="D25" s="45" t="s">
        <v>403</v>
      </c>
      <c r="E25" s="45" t="s">
        <v>3</v>
      </c>
      <c r="F25" s="45" t="s">
        <v>16</v>
      </c>
      <c r="G25" s="46"/>
      <c r="H25" s="363">
        <f>H26+H29+H32</f>
        <v>3070</v>
      </c>
      <c r="I25" s="363">
        <f>I26+I29+I32</f>
        <v>2396.5331300000003</v>
      </c>
      <c r="J25" s="260">
        <f t="shared" si="0"/>
        <v>-673.4668699999997</v>
      </c>
      <c r="K25" s="296">
        <f t="shared" si="1"/>
        <v>78.06296840390881</v>
      </c>
    </row>
    <row r="26" spans="1:11" ht="15.75" customHeight="1">
      <c r="A26" s="40" t="s">
        <v>377</v>
      </c>
      <c r="B26" s="47" t="s">
        <v>7</v>
      </c>
      <c r="C26" s="46" t="s">
        <v>33</v>
      </c>
      <c r="D26" s="46" t="s">
        <v>403</v>
      </c>
      <c r="E26" s="46" t="s">
        <v>3</v>
      </c>
      <c r="F26" s="46" t="s">
        <v>16</v>
      </c>
      <c r="G26" s="39" t="s">
        <v>38</v>
      </c>
      <c r="H26" s="361">
        <f>H27+H28</f>
        <v>1750</v>
      </c>
      <c r="I26" s="361">
        <f>I27+I28</f>
        <v>1312.40273</v>
      </c>
      <c r="J26" s="259">
        <f aca="true" t="shared" si="2" ref="J26:J33">I26-H26</f>
        <v>-437.59727</v>
      </c>
      <c r="K26" s="297">
        <f aca="true" t="shared" si="3" ref="K26:K33">I26/H26*100</f>
        <v>74.99444171428571</v>
      </c>
    </row>
    <row r="27" spans="1:11" ht="15.75" customHeight="1">
      <c r="A27" s="40" t="s">
        <v>378</v>
      </c>
      <c r="B27" s="47" t="s">
        <v>7</v>
      </c>
      <c r="C27" s="46" t="s">
        <v>33</v>
      </c>
      <c r="D27" s="46" t="s">
        <v>403</v>
      </c>
      <c r="E27" s="46" t="s">
        <v>3</v>
      </c>
      <c r="F27" s="46" t="s">
        <v>16</v>
      </c>
      <c r="G27" s="39" t="s">
        <v>368</v>
      </c>
      <c r="H27" s="361">
        <v>1690</v>
      </c>
      <c r="I27" s="361">
        <v>1260.35263</v>
      </c>
      <c r="J27" s="259">
        <f t="shared" si="2"/>
        <v>-429.6473699999999</v>
      </c>
      <c r="K27" s="297">
        <f t="shared" si="3"/>
        <v>74.57707869822485</v>
      </c>
    </row>
    <row r="28" spans="1:11" ht="15.75" customHeight="1">
      <c r="A28" s="40" t="s">
        <v>379</v>
      </c>
      <c r="B28" s="47" t="s">
        <v>7</v>
      </c>
      <c r="C28" s="46" t="s">
        <v>33</v>
      </c>
      <c r="D28" s="46" t="s">
        <v>403</v>
      </c>
      <c r="E28" s="46" t="s">
        <v>3</v>
      </c>
      <c r="F28" s="46" t="s">
        <v>16</v>
      </c>
      <c r="G28" s="39" t="s">
        <v>369</v>
      </c>
      <c r="H28" s="361">
        <f>20+40</f>
        <v>60</v>
      </c>
      <c r="I28" s="361">
        <v>52.0501</v>
      </c>
      <c r="J28" s="259">
        <f t="shared" si="2"/>
        <v>-7.9498999999999995</v>
      </c>
      <c r="K28" s="297">
        <f t="shared" si="3"/>
        <v>86.75016666666667</v>
      </c>
    </row>
    <row r="29" spans="1:11" ht="15.75" customHeight="1">
      <c r="A29" s="40" t="s">
        <v>380</v>
      </c>
      <c r="B29" s="47" t="s">
        <v>7</v>
      </c>
      <c r="C29" s="46" t="s">
        <v>33</v>
      </c>
      <c r="D29" s="46" t="s">
        <v>403</v>
      </c>
      <c r="E29" s="46" t="s">
        <v>3</v>
      </c>
      <c r="F29" s="46" t="s">
        <v>16</v>
      </c>
      <c r="G29" s="39" t="s">
        <v>370</v>
      </c>
      <c r="H29" s="361">
        <f>H30+H31</f>
        <v>1053</v>
      </c>
      <c r="I29" s="361">
        <f>I30+I31</f>
        <v>842.41981</v>
      </c>
      <c r="J29" s="259">
        <f t="shared" si="2"/>
        <v>-210.58019000000002</v>
      </c>
      <c r="K29" s="297">
        <f t="shared" si="3"/>
        <v>80.00188129154796</v>
      </c>
    </row>
    <row r="30" spans="1:11" ht="15.75" customHeight="1" hidden="1">
      <c r="A30" s="40" t="s">
        <v>381</v>
      </c>
      <c r="B30" s="47" t="s">
        <v>7</v>
      </c>
      <c r="C30" s="46" t="s">
        <v>33</v>
      </c>
      <c r="D30" s="46" t="s">
        <v>403</v>
      </c>
      <c r="E30" s="46" t="s">
        <v>3</v>
      </c>
      <c r="F30" s="46" t="s">
        <v>16</v>
      </c>
      <c r="G30" s="39" t="s">
        <v>371</v>
      </c>
      <c r="H30" s="361"/>
      <c r="I30" s="361"/>
      <c r="J30" s="259">
        <f t="shared" si="2"/>
        <v>0</v>
      </c>
      <c r="K30" s="297" t="e">
        <f t="shared" si="3"/>
        <v>#DIV/0!</v>
      </c>
    </row>
    <row r="31" spans="1:11" ht="15.75" customHeight="1">
      <c r="A31" s="40" t="s">
        <v>382</v>
      </c>
      <c r="B31" s="47" t="s">
        <v>7</v>
      </c>
      <c r="C31" s="46" t="s">
        <v>33</v>
      </c>
      <c r="D31" s="46" t="s">
        <v>403</v>
      </c>
      <c r="E31" s="46" t="s">
        <v>3</v>
      </c>
      <c r="F31" s="46" t="s">
        <v>16</v>
      </c>
      <c r="G31" s="39" t="s">
        <v>372</v>
      </c>
      <c r="H31" s="361">
        <f>1062+51-60</f>
        <v>1053</v>
      </c>
      <c r="I31" s="361">
        <v>842.41981</v>
      </c>
      <c r="J31" s="259">
        <f t="shared" si="2"/>
        <v>-210.58019000000002</v>
      </c>
      <c r="K31" s="297">
        <f t="shared" si="3"/>
        <v>80.00188129154796</v>
      </c>
    </row>
    <row r="32" spans="1:11" ht="15.75" customHeight="1">
      <c r="A32" s="40" t="s">
        <v>383</v>
      </c>
      <c r="B32" s="47" t="s">
        <v>7</v>
      </c>
      <c r="C32" s="46" t="s">
        <v>33</v>
      </c>
      <c r="D32" s="46" t="s">
        <v>403</v>
      </c>
      <c r="E32" s="46" t="s">
        <v>3</v>
      </c>
      <c r="F32" s="46" t="s">
        <v>16</v>
      </c>
      <c r="G32" s="39" t="s">
        <v>373</v>
      </c>
      <c r="H32" s="361">
        <f>H33+H34</f>
        <v>267</v>
      </c>
      <c r="I32" s="361">
        <f>I33+I34</f>
        <v>241.71059</v>
      </c>
      <c r="J32" s="259">
        <f t="shared" si="2"/>
        <v>-25.289410000000004</v>
      </c>
      <c r="K32" s="297">
        <f t="shared" si="3"/>
        <v>90.52831086142322</v>
      </c>
    </row>
    <row r="33" spans="1:11" ht="15.75" customHeight="1">
      <c r="A33" s="40" t="s">
        <v>384</v>
      </c>
      <c r="B33" s="47" t="s">
        <v>7</v>
      </c>
      <c r="C33" s="46" t="s">
        <v>33</v>
      </c>
      <c r="D33" s="46" t="s">
        <v>403</v>
      </c>
      <c r="E33" s="46" t="s">
        <v>3</v>
      </c>
      <c r="F33" s="46" t="s">
        <v>16</v>
      </c>
      <c r="G33" s="39" t="s">
        <v>374</v>
      </c>
      <c r="H33" s="361">
        <f>2-1</f>
        <v>1</v>
      </c>
      <c r="I33" s="361">
        <v>0.326</v>
      </c>
      <c r="J33" s="259">
        <f t="shared" si="2"/>
        <v>-0.6739999999999999</v>
      </c>
      <c r="K33" s="297">
        <f t="shared" si="3"/>
        <v>32.6</v>
      </c>
    </row>
    <row r="34" spans="1:11" ht="15.75" customHeight="1">
      <c r="A34" s="40" t="s">
        <v>385</v>
      </c>
      <c r="B34" s="47" t="s">
        <v>7</v>
      </c>
      <c r="C34" s="46" t="s">
        <v>33</v>
      </c>
      <c r="D34" s="46" t="s">
        <v>403</v>
      </c>
      <c r="E34" s="46" t="s">
        <v>3</v>
      </c>
      <c r="F34" s="46" t="s">
        <v>16</v>
      </c>
      <c r="G34" s="39" t="s">
        <v>375</v>
      </c>
      <c r="H34" s="361">
        <f>126+80+60</f>
        <v>266</v>
      </c>
      <c r="I34" s="361">
        <v>241.38459</v>
      </c>
      <c r="J34" s="259">
        <f t="shared" si="0"/>
        <v>-24.615409999999997</v>
      </c>
      <c r="K34" s="297">
        <f t="shared" si="1"/>
        <v>90.74608646616541</v>
      </c>
    </row>
    <row r="35" spans="1:11" ht="15.75" customHeight="1" hidden="1">
      <c r="A35" s="36" t="s">
        <v>94</v>
      </c>
      <c r="B35" s="38" t="s">
        <v>7</v>
      </c>
      <c r="C35" s="39" t="s">
        <v>33</v>
      </c>
      <c r="D35" s="39" t="s">
        <v>95</v>
      </c>
      <c r="E35" s="39" t="s">
        <v>4</v>
      </c>
      <c r="F35" s="39" t="s">
        <v>4</v>
      </c>
      <c r="G35" s="39" t="s">
        <v>96</v>
      </c>
      <c r="H35" s="361"/>
      <c r="I35" s="361"/>
      <c r="J35" s="259">
        <f t="shared" si="0"/>
        <v>0</v>
      </c>
      <c r="K35" s="297" t="e">
        <f t="shared" si="1"/>
        <v>#DIV/0!</v>
      </c>
    </row>
    <row r="36" spans="1:11" ht="15.75" customHeight="1" hidden="1">
      <c r="A36" s="41" t="s">
        <v>97</v>
      </c>
      <c r="B36" s="48" t="s">
        <v>7</v>
      </c>
      <c r="C36" s="49" t="s">
        <v>19</v>
      </c>
      <c r="D36" s="49" t="s">
        <v>5</v>
      </c>
      <c r="E36" s="49" t="s">
        <v>4</v>
      </c>
      <c r="F36" s="49" t="s">
        <v>4</v>
      </c>
      <c r="G36" s="49" t="s">
        <v>5</v>
      </c>
      <c r="H36" s="364">
        <f>H37</f>
        <v>0</v>
      </c>
      <c r="I36" s="364">
        <f>I37</f>
        <v>0</v>
      </c>
      <c r="J36" s="299">
        <f t="shared" si="0"/>
        <v>0</v>
      </c>
      <c r="K36" s="300" t="e">
        <f t="shared" si="1"/>
        <v>#DIV/0!</v>
      </c>
    </row>
    <row r="37" spans="1:11" ht="15.75" customHeight="1" hidden="1" thickBot="1">
      <c r="A37" s="32" t="s">
        <v>98</v>
      </c>
      <c r="B37" s="50" t="s">
        <v>7</v>
      </c>
      <c r="C37" s="51" t="s">
        <v>19</v>
      </c>
      <c r="D37" s="51" t="s">
        <v>99</v>
      </c>
      <c r="E37" s="51" t="s">
        <v>4</v>
      </c>
      <c r="F37" s="51" t="s">
        <v>4</v>
      </c>
      <c r="G37" s="51" t="s">
        <v>5</v>
      </c>
      <c r="H37" s="365">
        <f>H38</f>
        <v>0</v>
      </c>
      <c r="I37" s="365">
        <f>I38</f>
        <v>0</v>
      </c>
      <c r="J37" s="301">
        <f t="shared" si="0"/>
        <v>0</v>
      </c>
      <c r="K37" s="302" t="e">
        <f t="shared" si="1"/>
        <v>#DIV/0!</v>
      </c>
    </row>
    <row r="38" spans="1:11" ht="15.75" customHeight="1" hidden="1">
      <c r="A38" s="52" t="s">
        <v>100</v>
      </c>
      <c r="B38" s="53" t="s">
        <v>7</v>
      </c>
      <c r="C38" s="54" t="s">
        <v>19</v>
      </c>
      <c r="D38" s="54" t="s">
        <v>99</v>
      </c>
      <c r="E38" s="54" t="s">
        <v>4</v>
      </c>
      <c r="F38" s="54" t="s">
        <v>4</v>
      </c>
      <c r="G38" s="54" t="s">
        <v>101</v>
      </c>
      <c r="H38" s="366"/>
      <c r="I38" s="366"/>
      <c r="J38" s="303">
        <f t="shared" si="0"/>
        <v>0</v>
      </c>
      <c r="K38" s="304" t="e">
        <f t="shared" si="1"/>
        <v>#DIV/0!</v>
      </c>
    </row>
    <row r="39" spans="1:11" s="31" customFormat="1" ht="15.75" customHeight="1" hidden="1">
      <c r="A39" s="41" t="s">
        <v>102</v>
      </c>
      <c r="B39" s="42" t="s">
        <v>7</v>
      </c>
      <c r="C39" s="43" t="s">
        <v>22</v>
      </c>
      <c r="D39" s="43"/>
      <c r="E39" s="43"/>
      <c r="F39" s="43"/>
      <c r="G39" s="43"/>
      <c r="H39" s="362">
        <f>SUM(H40)</f>
        <v>0</v>
      </c>
      <c r="I39" s="362">
        <f>SUM(I40)</f>
        <v>0</v>
      </c>
      <c r="J39" s="261">
        <f t="shared" si="0"/>
        <v>0</v>
      </c>
      <c r="K39" s="298" t="e">
        <f t="shared" si="1"/>
        <v>#DIV/0!</v>
      </c>
    </row>
    <row r="40" spans="1:11" ht="15.75" customHeight="1" hidden="1" thickBot="1">
      <c r="A40" s="32" t="s">
        <v>103</v>
      </c>
      <c r="B40" s="34" t="s">
        <v>7</v>
      </c>
      <c r="C40" s="35" t="s">
        <v>22</v>
      </c>
      <c r="D40" s="35" t="s">
        <v>95</v>
      </c>
      <c r="E40" s="35" t="s">
        <v>4</v>
      </c>
      <c r="F40" s="35" t="s">
        <v>4</v>
      </c>
      <c r="G40" s="35"/>
      <c r="H40" s="360">
        <f>SUM(H41)</f>
        <v>0</v>
      </c>
      <c r="I40" s="360">
        <f>SUM(I41)</f>
        <v>0</v>
      </c>
      <c r="J40" s="258">
        <f t="shared" si="0"/>
        <v>0</v>
      </c>
      <c r="K40" s="295" t="e">
        <f t="shared" si="1"/>
        <v>#DIV/0!</v>
      </c>
    </row>
    <row r="41" spans="1:11" ht="15.75" customHeight="1" hidden="1">
      <c r="A41" s="36" t="s">
        <v>93</v>
      </c>
      <c r="B41" s="38" t="s">
        <v>7</v>
      </c>
      <c r="C41" s="39" t="s">
        <v>22</v>
      </c>
      <c r="D41" s="39" t="s">
        <v>95</v>
      </c>
      <c r="E41" s="39" t="s">
        <v>4</v>
      </c>
      <c r="F41" s="39" t="s">
        <v>4</v>
      </c>
      <c r="G41" s="39" t="s">
        <v>104</v>
      </c>
      <c r="H41" s="361"/>
      <c r="I41" s="361"/>
      <c r="J41" s="259">
        <f t="shared" si="0"/>
        <v>0</v>
      </c>
      <c r="K41" s="297" t="e">
        <f t="shared" si="1"/>
        <v>#DIV/0!</v>
      </c>
    </row>
    <row r="42" spans="1:11" s="55" customFormat="1" ht="15.75" customHeight="1" hidden="1">
      <c r="A42" s="41" t="s">
        <v>105</v>
      </c>
      <c r="B42" s="42" t="s">
        <v>7</v>
      </c>
      <c r="C42" s="43" t="s">
        <v>106</v>
      </c>
      <c r="D42" s="43"/>
      <c r="E42" s="43"/>
      <c r="F42" s="43"/>
      <c r="G42" s="43"/>
      <c r="H42" s="362">
        <f>SUM(H43)</f>
        <v>0</v>
      </c>
      <c r="I42" s="362">
        <f>SUM(I43)</f>
        <v>0</v>
      </c>
      <c r="J42" s="261">
        <f t="shared" si="0"/>
        <v>0</v>
      </c>
      <c r="K42" s="298" t="e">
        <f t="shared" si="1"/>
        <v>#DIV/0!</v>
      </c>
    </row>
    <row r="43" spans="1:11" ht="15.75" customHeight="1" hidden="1">
      <c r="A43" s="32" t="s">
        <v>107</v>
      </c>
      <c r="B43" s="34" t="s">
        <v>7</v>
      </c>
      <c r="C43" s="35" t="s">
        <v>106</v>
      </c>
      <c r="D43" s="35" t="s">
        <v>13</v>
      </c>
      <c r="E43" s="35" t="s">
        <v>4</v>
      </c>
      <c r="F43" s="35" t="s">
        <v>4</v>
      </c>
      <c r="G43" s="35"/>
      <c r="H43" s="360">
        <f>SUM(H44+H45)</f>
        <v>0</v>
      </c>
      <c r="I43" s="360">
        <f>SUM(I44+I45)</f>
        <v>0</v>
      </c>
      <c r="J43" s="258">
        <f t="shared" si="0"/>
        <v>0</v>
      </c>
      <c r="K43" s="295" t="e">
        <f t="shared" si="1"/>
        <v>#DIV/0!</v>
      </c>
    </row>
    <row r="44" spans="1:11" ht="15.75" customHeight="1" hidden="1">
      <c r="A44" s="36" t="s">
        <v>108</v>
      </c>
      <c r="B44" s="38" t="s">
        <v>7</v>
      </c>
      <c r="C44" s="39" t="s">
        <v>106</v>
      </c>
      <c r="D44" s="39" t="s">
        <v>13</v>
      </c>
      <c r="E44" s="56" t="s">
        <v>109</v>
      </c>
      <c r="F44" s="56" t="s">
        <v>109</v>
      </c>
      <c r="G44" s="39" t="s">
        <v>110</v>
      </c>
      <c r="H44" s="361"/>
      <c r="I44" s="361"/>
      <c r="J44" s="259">
        <f t="shared" si="0"/>
        <v>0</v>
      </c>
      <c r="K44" s="297" t="e">
        <f t="shared" si="1"/>
        <v>#DIV/0!</v>
      </c>
    </row>
    <row r="45" spans="1:11" ht="15.75" customHeight="1" hidden="1">
      <c r="A45" s="36" t="s">
        <v>111</v>
      </c>
      <c r="B45" s="38" t="s">
        <v>7</v>
      </c>
      <c r="C45" s="39" t="s">
        <v>106</v>
      </c>
      <c r="D45" s="39" t="s">
        <v>13</v>
      </c>
      <c r="E45" s="56" t="s">
        <v>4</v>
      </c>
      <c r="F45" s="56" t="s">
        <v>4</v>
      </c>
      <c r="G45" s="39" t="s">
        <v>112</v>
      </c>
      <c r="H45" s="361"/>
      <c r="I45" s="361"/>
      <c r="J45" s="259">
        <f t="shared" si="0"/>
        <v>0</v>
      </c>
      <c r="K45" s="297" t="e">
        <f t="shared" si="1"/>
        <v>#DIV/0!</v>
      </c>
    </row>
    <row r="46" spans="1:11" s="55" customFormat="1" ht="15.75" customHeight="1" hidden="1">
      <c r="A46" s="41" t="s">
        <v>113</v>
      </c>
      <c r="B46" s="42" t="s">
        <v>7</v>
      </c>
      <c r="C46" s="43" t="s">
        <v>114</v>
      </c>
      <c r="D46" s="43"/>
      <c r="E46" s="43"/>
      <c r="F46" s="43"/>
      <c r="G46" s="43"/>
      <c r="H46" s="362">
        <f>SUM(H47)</f>
        <v>0</v>
      </c>
      <c r="I46" s="362">
        <f>SUM(I47)</f>
        <v>0</v>
      </c>
      <c r="J46" s="261">
        <f t="shared" si="0"/>
        <v>0</v>
      </c>
      <c r="K46" s="298" t="e">
        <f t="shared" si="1"/>
        <v>#DIV/0!</v>
      </c>
    </row>
    <row r="47" spans="1:11" ht="15.75" customHeight="1" hidden="1" thickBot="1">
      <c r="A47" s="32" t="s">
        <v>115</v>
      </c>
      <c r="B47" s="34" t="s">
        <v>7</v>
      </c>
      <c r="C47" s="35" t="s">
        <v>114</v>
      </c>
      <c r="D47" s="35" t="s">
        <v>116</v>
      </c>
      <c r="E47" s="35" t="s">
        <v>4</v>
      </c>
      <c r="F47" s="35" t="s">
        <v>4</v>
      </c>
      <c r="G47" s="35"/>
      <c r="H47" s="360">
        <f>SUM(H48)</f>
        <v>0</v>
      </c>
      <c r="I47" s="360">
        <f>SUM(I48)</f>
        <v>0</v>
      </c>
      <c r="J47" s="258">
        <f t="shared" si="0"/>
        <v>0</v>
      </c>
      <c r="K47" s="295" t="e">
        <f t="shared" si="1"/>
        <v>#DIV/0!</v>
      </c>
    </row>
    <row r="48" spans="1:11" ht="18" customHeight="1" hidden="1">
      <c r="A48" s="36" t="s">
        <v>336</v>
      </c>
      <c r="B48" s="38" t="s">
        <v>7</v>
      </c>
      <c r="C48" s="39" t="s">
        <v>114</v>
      </c>
      <c r="D48" s="39" t="s">
        <v>116</v>
      </c>
      <c r="E48" s="39" t="s">
        <v>4</v>
      </c>
      <c r="F48" s="39" t="s">
        <v>4</v>
      </c>
      <c r="G48" s="39" t="s">
        <v>337</v>
      </c>
      <c r="H48" s="361"/>
      <c r="I48" s="361"/>
      <c r="J48" s="259">
        <f t="shared" si="0"/>
        <v>0</v>
      </c>
      <c r="K48" s="297" t="e">
        <f t="shared" si="1"/>
        <v>#DIV/0!</v>
      </c>
    </row>
    <row r="49" spans="1:11" s="31" customFormat="1" ht="38.25" customHeight="1">
      <c r="A49" s="36" t="s">
        <v>386</v>
      </c>
      <c r="B49" s="38" t="s">
        <v>7</v>
      </c>
      <c r="C49" s="45" t="s">
        <v>33</v>
      </c>
      <c r="D49" s="45" t="s">
        <v>405</v>
      </c>
      <c r="E49" s="45" t="s">
        <v>406</v>
      </c>
      <c r="F49" s="45" t="s">
        <v>171</v>
      </c>
      <c r="G49" s="46"/>
      <c r="H49" s="363">
        <f>H50</f>
        <v>2</v>
      </c>
      <c r="I49" s="363">
        <f>I50</f>
        <v>0</v>
      </c>
      <c r="J49" s="260">
        <f>I49-H49</f>
        <v>-2</v>
      </c>
      <c r="K49" s="296">
        <f>I49/H49*100</f>
        <v>0</v>
      </c>
    </row>
    <row r="50" spans="1:11" s="31" customFormat="1" ht="18.75" customHeight="1">
      <c r="A50" s="40" t="s">
        <v>380</v>
      </c>
      <c r="B50" s="47" t="s">
        <v>7</v>
      </c>
      <c r="C50" s="46" t="s">
        <v>33</v>
      </c>
      <c r="D50" s="46" t="s">
        <v>405</v>
      </c>
      <c r="E50" s="46" t="s">
        <v>406</v>
      </c>
      <c r="F50" s="46" t="s">
        <v>171</v>
      </c>
      <c r="G50" s="45" t="s">
        <v>370</v>
      </c>
      <c r="H50" s="368">
        <f>H51</f>
        <v>2</v>
      </c>
      <c r="I50" s="368">
        <f>I51</f>
        <v>0</v>
      </c>
      <c r="J50" s="262">
        <f>I50-H50</f>
        <v>-2</v>
      </c>
      <c r="K50" s="297">
        <f>I50/H50*100</f>
        <v>0</v>
      </c>
    </row>
    <row r="51" spans="1:11" s="31" customFormat="1" ht="18.75" customHeight="1">
      <c r="A51" s="40" t="s">
        <v>382</v>
      </c>
      <c r="B51" s="47" t="s">
        <v>7</v>
      </c>
      <c r="C51" s="46" t="s">
        <v>33</v>
      </c>
      <c r="D51" s="46" t="s">
        <v>405</v>
      </c>
      <c r="E51" s="46" t="s">
        <v>406</v>
      </c>
      <c r="F51" s="46" t="s">
        <v>171</v>
      </c>
      <c r="G51" s="45" t="s">
        <v>372</v>
      </c>
      <c r="H51" s="368">
        <f>5-3</f>
        <v>2</v>
      </c>
      <c r="I51" s="368"/>
      <c r="J51" s="262">
        <f>I51-H51</f>
        <v>-2</v>
      </c>
      <c r="K51" s="297">
        <f>I51/H51*100</f>
        <v>0</v>
      </c>
    </row>
    <row r="52" spans="1:11" s="55" customFormat="1" ht="20.25" customHeight="1">
      <c r="A52" s="57" t="s">
        <v>105</v>
      </c>
      <c r="B52" s="58" t="s">
        <v>7</v>
      </c>
      <c r="C52" s="59" t="s">
        <v>106</v>
      </c>
      <c r="D52" s="59"/>
      <c r="E52" s="59"/>
      <c r="F52" s="59"/>
      <c r="G52" s="59"/>
      <c r="H52" s="367">
        <f aca="true" t="shared" si="4" ref="H52:I55">H53</f>
        <v>42.9</v>
      </c>
      <c r="I52" s="367">
        <f t="shared" si="4"/>
        <v>42.9</v>
      </c>
      <c r="J52" s="257">
        <f t="shared" si="0"/>
        <v>0</v>
      </c>
      <c r="K52" s="305">
        <f t="shared" si="1"/>
        <v>100</v>
      </c>
    </row>
    <row r="53" spans="1:11" s="31" customFormat="1" ht="16.5" customHeight="1">
      <c r="A53" s="32" t="s">
        <v>107</v>
      </c>
      <c r="B53" s="34" t="s">
        <v>7</v>
      </c>
      <c r="C53" s="35" t="s">
        <v>106</v>
      </c>
      <c r="D53" s="35" t="s">
        <v>13</v>
      </c>
      <c r="E53" s="35" t="s">
        <v>4</v>
      </c>
      <c r="F53" s="35" t="s">
        <v>4</v>
      </c>
      <c r="G53" s="35"/>
      <c r="H53" s="360">
        <f t="shared" si="4"/>
        <v>42.9</v>
      </c>
      <c r="I53" s="360">
        <f t="shared" si="4"/>
        <v>42.9</v>
      </c>
      <c r="J53" s="258">
        <f t="shared" si="0"/>
        <v>0</v>
      </c>
      <c r="K53" s="295">
        <f t="shared" si="1"/>
        <v>100</v>
      </c>
    </row>
    <row r="54" spans="1:11" s="31" customFormat="1" ht="18" customHeight="1">
      <c r="A54" s="36" t="s">
        <v>118</v>
      </c>
      <c r="B54" s="38" t="s">
        <v>7</v>
      </c>
      <c r="C54" s="45" t="s">
        <v>106</v>
      </c>
      <c r="D54" s="45" t="s">
        <v>13</v>
      </c>
      <c r="E54" s="45" t="s">
        <v>4</v>
      </c>
      <c r="F54" s="45" t="s">
        <v>20</v>
      </c>
      <c r="G54" s="46"/>
      <c r="H54" s="363">
        <f t="shared" si="4"/>
        <v>42.9</v>
      </c>
      <c r="I54" s="363">
        <f t="shared" si="4"/>
        <v>42.9</v>
      </c>
      <c r="J54" s="260">
        <f t="shared" si="0"/>
        <v>0</v>
      </c>
      <c r="K54" s="296">
        <f t="shared" si="1"/>
        <v>100</v>
      </c>
    </row>
    <row r="55" spans="1:11" s="31" customFormat="1" ht="18.75" customHeight="1">
      <c r="A55" s="40" t="s">
        <v>380</v>
      </c>
      <c r="B55" s="47" t="s">
        <v>7</v>
      </c>
      <c r="C55" s="46" t="s">
        <v>106</v>
      </c>
      <c r="D55" s="46" t="s">
        <v>13</v>
      </c>
      <c r="E55" s="46" t="s">
        <v>4</v>
      </c>
      <c r="F55" s="46" t="s">
        <v>20</v>
      </c>
      <c r="G55" s="45" t="s">
        <v>370</v>
      </c>
      <c r="H55" s="368">
        <f t="shared" si="4"/>
        <v>42.9</v>
      </c>
      <c r="I55" s="368">
        <f t="shared" si="4"/>
        <v>42.9</v>
      </c>
      <c r="J55" s="262">
        <f>I55-H55</f>
        <v>0</v>
      </c>
      <c r="K55" s="297">
        <f>I55/H55*100</f>
        <v>100</v>
      </c>
    </row>
    <row r="56" spans="1:11" s="31" customFormat="1" ht="18.75" customHeight="1" thickBot="1">
      <c r="A56" s="40" t="s">
        <v>382</v>
      </c>
      <c r="B56" s="47" t="s">
        <v>7</v>
      </c>
      <c r="C56" s="46" t="s">
        <v>106</v>
      </c>
      <c r="D56" s="46" t="s">
        <v>13</v>
      </c>
      <c r="E56" s="46" t="s">
        <v>4</v>
      </c>
      <c r="F56" s="46" t="s">
        <v>20</v>
      </c>
      <c r="G56" s="45" t="s">
        <v>372</v>
      </c>
      <c r="H56" s="368">
        <f>42.9</f>
        <v>42.9</v>
      </c>
      <c r="I56" s="368">
        <v>42.9</v>
      </c>
      <c r="J56" s="262">
        <f t="shared" si="0"/>
        <v>0</v>
      </c>
      <c r="K56" s="297">
        <f t="shared" si="1"/>
        <v>100</v>
      </c>
    </row>
    <row r="57" spans="1:11" s="31" customFormat="1" ht="15.75" customHeight="1" hidden="1" thickBot="1">
      <c r="A57" s="32" t="s">
        <v>98</v>
      </c>
      <c r="B57" s="60" t="s">
        <v>7</v>
      </c>
      <c r="C57" s="61" t="s">
        <v>119</v>
      </c>
      <c r="D57" s="61" t="s">
        <v>99</v>
      </c>
      <c r="E57" s="61" t="s">
        <v>4</v>
      </c>
      <c r="F57" s="61" t="s">
        <v>4</v>
      </c>
      <c r="G57" s="61"/>
      <c r="H57" s="369">
        <f>SUM(H58)</f>
        <v>0</v>
      </c>
      <c r="I57" s="369">
        <f>SUM(I58)</f>
        <v>0</v>
      </c>
      <c r="J57" s="263">
        <f t="shared" si="0"/>
        <v>0</v>
      </c>
      <c r="K57" s="306" t="e">
        <f t="shared" si="1"/>
        <v>#DIV/0!</v>
      </c>
    </row>
    <row r="58" spans="1:11" s="31" customFormat="1" ht="15.75" customHeight="1" hidden="1">
      <c r="A58" s="36" t="s">
        <v>120</v>
      </c>
      <c r="B58" s="62" t="s">
        <v>7</v>
      </c>
      <c r="C58" s="63" t="s">
        <v>119</v>
      </c>
      <c r="D58" s="63" t="s">
        <v>99</v>
      </c>
      <c r="E58" s="63" t="s">
        <v>4</v>
      </c>
      <c r="F58" s="63" t="s">
        <v>4</v>
      </c>
      <c r="G58" s="63" t="s">
        <v>121</v>
      </c>
      <c r="H58" s="370"/>
      <c r="I58" s="370"/>
      <c r="J58" s="264">
        <f t="shared" si="0"/>
        <v>0</v>
      </c>
      <c r="K58" s="307" t="e">
        <f t="shared" si="1"/>
        <v>#DIV/0!</v>
      </c>
    </row>
    <row r="59" spans="1:11" ht="9.75" customHeight="1" hidden="1">
      <c r="A59" s="64"/>
      <c r="B59" s="66"/>
      <c r="C59" s="67"/>
      <c r="D59" s="67"/>
      <c r="E59" s="67"/>
      <c r="F59" s="67"/>
      <c r="G59" s="67"/>
      <c r="H59" s="371"/>
      <c r="I59" s="371"/>
      <c r="J59" s="265">
        <f t="shared" si="0"/>
        <v>0</v>
      </c>
      <c r="K59" s="308" t="e">
        <f t="shared" si="1"/>
        <v>#DIV/0!</v>
      </c>
    </row>
    <row r="60" spans="1:11" ht="18" thickBot="1">
      <c r="A60" s="68" t="s">
        <v>122</v>
      </c>
      <c r="B60" s="70" t="s">
        <v>8</v>
      </c>
      <c r="C60" s="71"/>
      <c r="D60" s="71"/>
      <c r="E60" s="71"/>
      <c r="F60" s="71"/>
      <c r="G60" s="71"/>
      <c r="H60" s="374">
        <f>H61</f>
        <v>173</v>
      </c>
      <c r="I60" s="374">
        <f>I61</f>
        <v>138.33674</v>
      </c>
      <c r="J60" s="312">
        <f t="shared" si="0"/>
        <v>-34.66326000000001</v>
      </c>
      <c r="K60" s="313">
        <f t="shared" si="1"/>
        <v>79.96343352601156</v>
      </c>
    </row>
    <row r="61" spans="1:11" ht="15">
      <c r="A61" s="72" t="s">
        <v>123</v>
      </c>
      <c r="B61" s="74" t="s">
        <v>8</v>
      </c>
      <c r="C61" s="75" t="s">
        <v>20</v>
      </c>
      <c r="D61" s="76"/>
      <c r="E61" s="76"/>
      <c r="F61" s="76"/>
      <c r="G61" s="76"/>
      <c r="H61" s="372">
        <f>SUM(H62)</f>
        <v>173</v>
      </c>
      <c r="I61" s="372">
        <f>SUM(I62)</f>
        <v>138.33674</v>
      </c>
      <c r="J61" s="266">
        <f t="shared" si="0"/>
        <v>-34.66326000000001</v>
      </c>
      <c r="K61" s="309">
        <f t="shared" si="1"/>
        <v>79.96343352601156</v>
      </c>
    </row>
    <row r="62" spans="1:11" ht="26.25">
      <c r="A62" s="36" t="s">
        <v>124</v>
      </c>
      <c r="B62" s="38" t="s">
        <v>8</v>
      </c>
      <c r="C62" s="39" t="s">
        <v>20</v>
      </c>
      <c r="D62" s="39" t="s">
        <v>403</v>
      </c>
      <c r="E62" s="39" t="s">
        <v>407</v>
      </c>
      <c r="F62" s="39" t="s">
        <v>408</v>
      </c>
      <c r="G62" s="39"/>
      <c r="H62" s="361">
        <f>H63+H65</f>
        <v>173</v>
      </c>
      <c r="I62" s="361">
        <f>I63+I65</f>
        <v>138.33674</v>
      </c>
      <c r="J62" s="259">
        <f t="shared" si="0"/>
        <v>-34.66326000000001</v>
      </c>
      <c r="K62" s="310">
        <f t="shared" si="1"/>
        <v>79.96343352601156</v>
      </c>
    </row>
    <row r="63" spans="1:11" ht="15">
      <c r="A63" s="40" t="s">
        <v>388</v>
      </c>
      <c r="B63" s="77" t="s">
        <v>8</v>
      </c>
      <c r="C63" s="78" t="s">
        <v>20</v>
      </c>
      <c r="D63" s="78" t="s">
        <v>403</v>
      </c>
      <c r="E63" s="78" t="s">
        <v>407</v>
      </c>
      <c r="F63" s="78" t="s">
        <v>408</v>
      </c>
      <c r="G63" s="78" t="s">
        <v>38</v>
      </c>
      <c r="H63" s="373">
        <f>H64</f>
        <v>173</v>
      </c>
      <c r="I63" s="373">
        <f>I64</f>
        <v>138.33674</v>
      </c>
      <c r="J63" s="267">
        <f>I63-H63</f>
        <v>-34.66326000000001</v>
      </c>
      <c r="K63" s="311">
        <f>I63/H63*100</f>
        <v>79.96343352601156</v>
      </c>
    </row>
    <row r="64" spans="1:11" ht="15">
      <c r="A64" s="40" t="s">
        <v>378</v>
      </c>
      <c r="B64" s="77" t="s">
        <v>8</v>
      </c>
      <c r="C64" s="78" t="s">
        <v>20</v>
      </c>
      <c r="D64" s="78" t="s">
        <v>403</v>
      </c>
      <c r="E64" s="78" t="s">
        <v>407</v>
      </c>
      <c r="F64" s="78" t="s">
        <v>408</v>
      </c>
      <c r="G64" s="78" t="s">
        <v>368</v>
      </c>
      <c r="H64" s="373">
        <v>173</v>
      </c>
      <c r="I64" s="373">
        <v>138.33674</v>
      </c>
      <c r="J64" s="267">
        <f>I64-H64</f>
        <v>-34.66326000000001</v>
      </c>
      <c r="K64" s="311">
        <f>I64/H64*100</f>
        <v>79.96343352601156</v>
      </c>
    </row>
    <row r="65" spans="1:11" ht="15">
      <c r="A65" s="40" t="s">
        <v>380</v>
      </c>
      <c r="B65" s="77" t="s">
        <v>8</v>
      </c>
      <c r="C65" s="78" t="s">
        <v>20</v>
      </c>
      <c r="D65" s="78" t="s">
        <v>403</v>
      </c>
      <c r="E65" s="78" t="s">
        <v>407</v>
      </c>
      <c r="F65" s="78" t="s">
        <v>408</v>
      </c>
      <c r="G65" s="78" t="s">
        <v>370</v>
      </c>
      <c r="H65" s="373">
        <f>H66</f>
        <v>0</v>
      </c>
      <c r="I65" s="373">
        <f>I66</f>
        <v>0</v>
      </c>
      <c r="J65" s="267">
        <f>I65-H65</f>
        <v>0</v>
      </c>
      <c r="K65" s="311" t="e">
        <f>I65/H65*100</f>
        <v>#DIV/0!</v>
      </c>
    </row>
    <row r="66" spans="1:11" ht="15" thickBot="1">
      <c r="A66" s="40" t="s">
        <v>382</v>
      </c>
      <c r="B66" s="77" t="s">
        <v>8</v>
      </c>
      <c r="C66" s="78" t="s">
        <v>20</v>
      </c>
      <c r="D66" s="78" t="s">
        <v>403</v>
      </c>
      <c r="E66" s="78" t="s">
        <v>407</v>
      </c>
      <c r="F66" s="78" t="s">
        <v>408</v>
      </c>
      <c r="G66" s="78" t="s">
        <v>372</v>
      </c>
      <c r="H66" s="373"/>
      <c r="I66" s="373"/>
      <c r="J66" s="267">
        <f t="shared" si="0"/>
        <v>0</v>
      </c>
      <c r="K66" s="311" t="e">
        <f t="shared" si="1"/>
        <v>#DIV/0!</v>
      </c>
    </row>
    <row r="67" spans="1:11" s="82" customFormat="1" ht="17.25" customHeight="1" thickBot="1">
      <c r="A67" s="79" t="s">
        <v>125</v>
      </c>
      <c r="B67" s="80" t="s">
        <v>20</v>
      </c>
      <c r="C67" s="81"/>
      <c r="D67" s="81"/>
      <c r="E67" s="81"/>
      <c r="F67" s="81"/>
      <c r="G67" s="81"/>
      <c r="H67" s="374">
        <f>SUM(H68+H73+H78+H83)</f>
        <v>335</v>
      </c>
      <c r="I67" s="374">
        <f>SUM(I68+I73+I78+I83)</f>
        <v>104.69265</v>
      </c>
      <c r="J67" s="312">
        <f t="shared" si="0"/>
        <v>-230.30734999999999</v>
      </c>
      <c r="K67" s="313">
        <f t="shared" si="1"/>
        <v>31.251537313432838</v>
      </c>
    </row>
    <row r="68" spans="1:11" s="55" customFormat="1" ht="17.25" customHeight="1" hidden="1">
      <c r="A68" s="57" t="s">
        <v>126</v>
      </c>
      <c r="B68" s="83" t="s">
        <v>20</v>
      </c>
      <c r="C68" s="83" t="s">
        <v>8</v>
      </c>
      <c r="D68" s="83"/>
      <c r="E68" s="83"/>
      <c r="F68" s="83"/>
      <c r="G68" s="83"/>
      <c r="H68" s="375">
        <f>SUM(H69)</f>
        <v>0</v>
      </c>
      <c r="I68" s="375">
        <f>SUM(I69)</f>
        <v>0</v>
      </c>
      <c r="J68" s="270">
        <f t="shared" si="0"/>
        <v>0</v>
      </c>
      <c r="K68" s="298" t="e">
        <f t="shared" si="1"/>
        <v>#DIV/0!</v>
      </c>
    </row>
    <row r="69" spans="1:11" ht="17.25" customHeight="1" hidden="1">
      <c r="A69" s="84" t="s">
        <v>127</v>
      </c>
      <c r="B69" s="85" t="s">
        <v>20</v>
      </c>
      <c r="C69" s="86" t="s">
        <v>8</v>
      </c>
      <c r="D69" s="86" t="s">
        <v>128</v>
      </c>
      <c r="E69" s="86" t="s">
        <v>4</v>
      </c>
      <c r="F69" s="86" t="s">
        <v>4</v>
      </c>
      <c r="G69" s="86"/>
      <c r="H69" s="376">
        <f>SUM(H70)</f>
        <v>0</v>
      </c>
      <c r="I69" s="376">
        <f>SUM(I70)</f>
        <v>0</v>
      </c>
      <c r="J69" s="268">
        <f t="shared" si="0"/>
        <v>0</v>
      </c>
      <c r="K69" s="295" t="e">
        <f t="shared" si="1"/>
        <v>#DIV/0!</v>
      </c>
    </row>
    <row r="70" spans="1:11" ht="26.25" customHeight="1" hidden="1">
      <c r="A70" s="87" t="s">
        <v>389</v>
      </c>
      <c r="B70" s="38" t="s">
        <v>20</v>
      </c>
      <c r="C70" s="39" t="s">
        <v>8</v>
      </c>
      <c r="D70" s="39" t="s">
        <v>129</v>
      </c>
      <c r="E70" s="39" t="s">
        <v>130</v>
      </c>
      <c r="F70" s="39" t="s">
        <v>109</v>
      </c>
      <c r="G70" s="39"/>
      <c r="H70" s="361">
        <f>H71</f>
        <v>0</v>
      </c>
      <c r="I70" s="361">
        <f>I71</f>
        <v>0</v>
      </c>
      <c r="J70" s="259">
        <f t="shared" si="0"/>
        <v>0</v>
      </c>
      <c r="K70" s="297" t="e">
        <f t="shared" si="1"/>
        <v>#DIV/0!</v>
      </c>
    </row>
    <row r="71" spans="1:11" s="90" customFormat="1" ht="17.25" customHeight="1" hidden="1">
      <c r="A71" s="40" t="s">
        <v>380</v>
      </c>
      <c r="B71" s="38" t="s">
        <v>20</v>
      </c>
      <c r="C71" s="39" t="s">
        <v>8</v>
      </c>
      <c r="D71" s="39" t="s">
        <v>129</v>
      </c>
      <c r="E71" s="56" t="s">
        <v>130</v>
      </c>
      <c r="F71" s="56" t="s">
        <v>109</v>
      </c>
      <c r="G71" s="89">
        <v>240</v>
      </c>
      <c r="H71" s="377">
        <f>H72</f>
        <v>0</v>
      </c>
      <c r="I71" s="377">
        <f>I72</f>
        <v>0</v>
      </c>
      <c r="J71" s="269">
        <f>I71-H71</f>
        <v>0</v>
      </c>
      <c r="K71" s="297" t="e">
        <f>I71/H71*100</f>
        <v>#DIV/0!</v>
      </c>
    </row>
    <row r="72" spans="1:11" s="90" customFormat="1" ht="17.25" customHeight="1" hidden="1">
      <c r="A72" s="40" t="s">
        <v>382</v>
      </c>
      <c r="B72" s="38" t="s">
        <v>20</v>
      </c>
      <c r="C72" s="39" t="s">
        <v>8</v>
      </c>
      <c r="D72" s="39" t="s">
        <v>129</v>
      </c>
      <c r="E72" s="56" t="s">
        <v>130</v>
      </c>
      <c r="F72" s="56" t="s">
        <v>109</v>
      </c>
      <c r="G72" s="89">
        <v>244</v>
      </c>
      <c r="H72" s="377"/>
      <c r="I72" s="377"/>
      <c r="J72" s="269">
        <f t="shared" si="0"/>
        <v>0</v>
      </c>
      <c r="K72" s="297" t="e">
        <f t="shared" si="1"/>
        <v>#DIV/0!</v>
      </c>
    </row>
    <row r="73" spans="1:11" s="55" customFormat="1" ht="27" customHeight="1">
      <c r="A73" s="41" t="s">
        <v>361</v>
      </c>
      <c r="B73" s="83" t="s">
        <v>20</v>
      </c>
      <c r="C73" s="83" t="s">
        <v>32</v>
      </c>
      <c r="D73" s="83"/>
      <c r="E73" s="83"/>
      <c r="F73" s="83"/>
      <c r="G73" s="83"/>
      <c r="H73" s="375">
        <f>SUM(H74)</f>
        <v>60</v>
      </c>
      <c r="I73" s="375">
        <f>SUM(I74)</f>
        <v>0</v>
      </c>
      <c r="J73" s="270">
        <f>I73-H73</f>
        <v>-60</v>
      </c>
      <c r="K73" s="298">
        <f>I73/H73*100</f>
        <v>0</v>
      </c>
    </row>
    <row r="74" spans="1:11" ht="26.25" customHeight="1">
      <c r="A74" s="84" t="s">
        <v>362</v>
      </c>
      <c r="B74" s="85" t="s">
        <v>20</v>
      </c>
      <c r="C74" s="86" t="s">
        <v>32</v>
      </c>
      <c r="D74" s="86" t="s">
        <v>12</v>
      </c>
      <c r="E74" s="86" t="s">
        <v>404</v>
      </c>
      <c r="F74" s="86" t="s">
        <v>5</v>
      </c>
      <c r="G74" s="86"/>
      <c r="H74" s="376">
        <f>SUM(H75)</f>
        <v>60</v>
      </c>
      <c r="I74" s="376">
        <f>SUM(I75)</f>
        <v>0</v>
      </c>
      <c r="J74" s="268">
        <f>I74-H74</f>
        <v>-60</v>
      </c>
      <c r="K74" s="295">
        <f>I74/H74*100</f>
        <v>0</v>
      </c>
    </row>
    <row r="75" spans="1:11" ht="27.75" customHeight="1">
      <c r="A75" s="87" t="s">
        <v>363</v>
      </c>
      <c r="B75" s="38" t="s">
        <v>20</v>
      </c>
      <c r="C75" s="39" t="s">
        <v>32</v>
      </c>
      <c r="D75" s="39" t="s">
        <v>12</v>
      </c>
      <c r="E75" s="39" t="s">
        <v>409</v>
      </c>
      <c r="F75" s="39" t="s">
        <v>360</v>
      </c>
      <c r="G75" s="39"/>
      <c r="H75" s="361">
        <f>H76</f>
        <v>60</v>
      </c>
      <c r="I75" s="361">
        <f>I76</f>
        <v>0</v>
      </c>
      <c r="J75" s="259">
        <f>I75-H75</f>
        <v>-60</v>
      </c>
      <c r="K75" s="297">
        <f>I75/H75*100</f>
        <v>0</v>
      </c>
    </row>
    <row r="76" spans="1:11" s="90" customFormat="1" ht="18" customHeight="1">
      <c r="A76" s="40" t="s">
        <v>380</v>
      </c>
      <c r="B76" s="38" t="s">
        <v>20</v>
      </c>
      <c r="C76" s="39" t="s">
        <v>32</v>
      </c>
      <c r="D76" s="39" t="s">
        <v>12</v>
      </c>
      <c r="E76" s="56" t="s">
        <v>409</v>
      </c>
      <c r="F76" s="56" t="s">
        <v>360</v>
      </c>
      <c r="G76" s="56" t="s">
        <v>370</v>
      </c>
      <c r="H76" s="377">
        <f>H77</f>
        <v>60</v>
      </c>
      <c r="I76" s="377">
        <f>I77</f>
        <v>0</v>
      </c>
      <c r="J76" s="269">
        <f>I76-H76</f>
        <v>-60</v>
      </c>
      <c r="K76" s="297">
        <f>I76/H76*100</f>
        <v>0</v>
      </c>
    </row>
    <row r="77" spans="1:11" s="90" customFormat="1" ht="15.75" customHeight="1">
      <c r="A77" s="40" t="s">
        <v>382</v>
      </c>
      <c r="B77" s="38" t="s">
        <v>20</v>
      </c>
      <c r="C77" s="39" t="s">
        <v>32</v>
      </c>
      <c r="D77" s="39" t="s">
        <v>12</v>
      </c>
      <c r="E77" s="56" t="s">
        <v>409</v>
      </c>
      <c r="F77" s="56" t="s">
        <v>360</v>
      </c>
      <c r="G77" s="56" t="s">
        <v>372</v>
      </c>
      <c r="H77" s="377">
        <v>60</v>
      </c>
      <c r="I77" s="377"/>
      <c r="J77" s="269">
        <f>I77-H77</f>
        <v>-60</v>
      </c>
      <c r="K77" s="297">
        <f>I77/H77*100</f>
        <v>0</v>
      </c>
    </row>
    <row r="78" spans="1:11" s="55" customFormat="1" ht="17.25" customHeight="1" hidden="1">
      <c r="A78" s="41" t="s">
        <v>131</v>
      </c>
      <c r="B78" s="83" t="s">
        <v>20</v>
      </c>
      <c r="C78" s="83" t="s">
        <v>24</v>
      </c>
      <c r="D78" s="83"/>
      <c r="E78" s="83"/>
      <c r="F78" s="83"/>
      <c r="G78" s="83"/>
      <c r="H78" s="375">
        <f>SUM(H79)</f>
        <v>0</v>
      </c>
      <c r="I78" s="375">
        <f>SUM(I79)</f>
        <v>0</v>
      </c>
      <c r="J78" s="270">
        <f t="shared" si="0"/>
        <v>0</v>
      </c>
      <c r="K78" s="298" t="e">
        <f t="shared" si="1"/>
        <v>#DIV/0!</v>
      </c>
    </row>
    <row r="79" spans="1:11" ht="17.25" customHeight="1" hidden="1">
      <c r="A79" s="84" t="s">
        <v>127</v>
      </c>
      <c r="B79" s="85" t="s">
        <v>20</v>
      </c>
      <c r="C79" s="86" t="s">
        <v>24</v>
      </c>
      <c r="D79" s="86" t="s">
        <v>128</v>
      </c>
      <c r="E79" s="86" t="s">
        <v>4</v>
      </c>
      <c r="F79" s="86" t="s">
        <v>4</v>
      </c>
      <c r="G79" s="86"/>
      <c r="H79" s="376">
        <f>SUM(H80)</f>
        <v>0</v>
      </c>
      <c r="I79" s="376">
        <f>SUM(I80)</f>
        <v>0</v>
      </c>
      <c r="J79" s="268">
        <f t="shared" si="0"/>
        <v>0</v>
      </c>
      <c r="K79" s="295" t="e">
        <f t="shared" si="1"/>
        <v>#DIV/0!</v>
      </c>
    </row>
    <row r="80" spans="1:11" ht="27.75" customHeight="1" hidden="1">
      <c r="A80" s="87" t="s">
        <v>390</v>
      </c>
      <c r="B80" s="38" t="s">
        <v>20</v>
      </c>
      <c r="C80" s="39" t="s">
        <v>24</v>
      </c>
      <c r="D80" s="39" t="s">
        <v>129</v>
      </c>
      <c r="E80" s="39" t="s">
        <v>32</v>
      </c>
      <c r="F80" s="39" t="s">
        <v>109</v>
      </c>
      <c r="G80" s="39"/>
      <c r="H80" s="361">
        <f>H81</f>
        <v>0</v>
      </c>
      <c r="I80" s="361">
        <f>I81</f>
        <v>0</v>
      </c>
      <c r="J80" s="259">
        <f t="shared" si="0"/>
        <v>0</v>
      </c>
      <c r="K80" s="297" t="e">
        <f t="shared" si="1"/>
        <v>#DIV/0!</v>
      </c>
    </row>
    <row r="81" spans="1:11" s="90" customFormat="1" ht="16.5" customHeight="1" hidden="1">
      <c r="A81" s="40" t="s">
        <v>380</v>
      </c>
      <c r="B81" s="38" t="s">
        <v>20</v>
      </c>
      <c r="C81" s="39" t="s">
        <v>24</v>
      </c>
      <c r="D81" s="39" t="s">
        <v>129</v>
      </c>
      <c r="E81" s="56" t="s">
        <v>32</v>
      </c>
      <c r="F81" s="56" t="s">
        <v>4</v>
      </c>
      <c r="G81" s="89">
        <v>240</v>
      </c>
      <c r="H81" s="377">
        <f>H82</f>
        <v>0</v>
      </c>
      <c r="I81" s="377">
        <f>I82</f>
        <v>0</v>
      </c>
      <c r="J81" s="269">
        <f>I81-H81</f>
        <v>0</v>
      </c>
      <c r="K81" s="297" t="e">
        <f>I81/H81*100</f>
        <v>#DIV/0!</v>
      </c>
    </row>
    <row r="82" spans="1:11" s="90" customFormat="1" ht="16.5" customHeight="1" hidden="1">
      <c r="A82" s="40" t="s">
        <v>382</v>
      </c>
      <c r="B82" s="38" t="s">
        <v>20</v>
      </c>
      <c r="C82" s="39" t="s">
        <v>24</v>
      </c>
      <c r="D82" s="39" t="s">
        <v>129</v>
      </c>
      <c r="E82" s="56" t="s">
        <v>32</v>
      </c>
      <c r="F82" s="56" t="s">
        <v>4</v>
      </c>
      <c r="G82" s="89">
        <v>244</v>
      </c>
      <c r="H82" s="377"/>
      <c r="I82" s="377"/>
      <c r="J82" s="269">
        <f t="shared" si="0"/>
        <v>0</v>
      </c>
      <c r="K82" s="297" t="e">
        <f t="shared" si="1"/>
        <v>#DIV/0!</v>
      </c>
    </row>
    <row r="83" spans="1:11" s="55" customFormat="1" ht="17.25" customHeight="1">
      <c r="A83" s="41" t="s">
        <v>132</v>
      </c>
      <c r="B83" s="83" t="s">
        <v>20</v>
      </c>
      <c r="C83" s="83" t="s">
        <v>44</v>
      </c>
      <c r="D83" s="83"/>
      <c r="E83" s="83"/>
      <c r="F83" s="83"/>
      <c r="G83" s="83"/>
      <c r="H83" s="375">
        <f>H84+H88+H92</f>
        <v>275</v>
      </c>
      <c r="I83" s="375">
        <f>I84+I88+I92</f>
        <v>104.69265</v>
      </c>
      <c r="J83" s="270">
        <f t="shared" si="0"/>
        <v>-170.30734999999999</v>
      </c>
      <c r="K83" s="298">
        <f t="shared" si="1"/>
        <v>38.070054545454546</v>
      </c>
    </row>
    <row r="84" spans="1:11" ht="17.25" customHeight="1">
      <c r="A84" s="84" t="s">
        <v>127</v>
      </c>
      <c r="B84" s="85" t="s">
        <v>20</v>
      </c>
      <c r="C84" s="86" t="s">
        <v>44</v>
      </c>
      <c r="D84" s="86" t="s">
        <v>410</v>
      </c>
      <c r="E84" s="86" t="s">
        <v>404</v>
      </c>
      <c r="F84" s="86" t="s">
        <v>5</v>
      </c>
      <c r="G84" s="86"/>
      <c r="H84" s="376">
        <f>SUM(H85)</f>
        <v>25</v>
      </c>
      <c r="I84" s="376">
        <f>SUM(I85)</f>
        <v>0</v>
      </c>
      <c r="J84" s="268">
        <f aca="true" t="shared" si="5" ref="J84:J91">I84-H84</f>
        <v>-25</v>
      </c>
      <c r="K84" s="295">
        <f aca="true" t="shared" si="6" ref="K84:K91">I84/H84*100</f>
        <v>0</v>
      </c>
    </row>
    <row r="85" spans="1:11" ht="26.25" customHeight="1">
      <c r="A85" s="87" t="s">
        <v>389</v>
      </c>
      <c r="B85" s="38" t="s">
        <v>20</v>
      </c>
      <c r="C85" s="39" t="s">
        <v>44</v>
      </c>
      <c r="D85" s="39" t="s">
        <v>410</v>
      </c>
      <c r="E85" s="39" t="s">
        <v>404</v>
      </c>
      <c r="F85" s="39" t="s">
        <v>96</v>
      </c>
      <c r="G85" s="39"/>
      <c r="H85" s="361">
        <f>H86</f>
        <v>25</v>
      </c>
      <c r="I85" s="361">
        <f>I86</f>
        <v>0</v>
      </c>
      <c r="J85" s="259">
        <f t="shared" si="5"/>
        <v>-25</v>
      </c>
      <c r="K85" s="297">
        <f t="shared" si="6"/>
        <v>0</v>
      </c>
    </row>
    <row r="86" spans="1:11" s="90" customFormat="1" ht="17.25" customHeight="1">
      <c r="A86" s="40" t="s">
        <v>380</v>
      </c>
      <c r="B86" s="38" t="s">
        <v>20</v>
      </c>
      <c r="C86" s="39" t="s">
        <v>44</v>
      </c>
      <c r="D86" s="39" t="s">
        <v>410</v>
      </c>
      <c r="E86" s="56" t="s">
        <v>404</v>
      </c>
      <c r="F86" s="56" t="s">
        <v>96</v>
      </c>
      <c r="G86" s="89">
        <v>240</v>
      </c>
      <c r="H86" s="377">
        <f>H87</f>
        <v>25</v>
      </c>
      <c r="I86" s="377">
        <f>I87</f>
        <v>0</v>
      </c>
      <c r="J86" s="269">
        <f t="shared" si="5"/>
        <v>-25</v>
      </c>
      <c r="K86" s="297">
        <f t="shared" si="6"/>
        <v>0</v>
      </c>
    </row>
    <row r="87" spans="1:11" s="90" customFormat="1" ht="17.25" customHeight="1">
      <c r="A87" s="40" t="s">
        <v>382</v>
      </c>
      <c r="B87" s="38" t="s">
        <v>20</v>
      </c>
      <c r="C87" s="39" t="s">
        <v>44</v>
      </c>
      <c r="D87" s="39" t="s">
        <v>410</v>
      </c>
      <c r="E87" s="56" t="s">
        <v>404</v>
      </c>
      <c r="F87" s="56" t="s">
        <v>96</v>
      </c>
      <c r="G87" s="89">
        <v>244</v>
      </c>
      <c r="H87" s="377">
        <v>25</v>
      </c>
      <c r="I87" s="377"/>
      <c r="J87" s="269">
        <f t="shared" si="5"/>
        <v>-25</v>
      </c>
      <c r="K87" s="297">
        <f t="shared" si="6"/>
        <v>0</v>
      </c>
    </row>
    <row r="88" spans="1:11" ht="17.25" customHeight="1">
      <c r="A88" s="84" t="s">
        <v>127</v>
      </c>
      <c r="B88" s="85" t="s">
        <v>20</v>
      </c>
      <c r="C88" s="86" t="s">
        <v>44</v>
      </c>
      <c r="D88" s="86" t="s">
        <v>25</v>
      </c>
      <c r="E88" s="86" t="s">
        <v>404</v>
      </c>
      <c r="F88" s="86" t="s">
        <v>5</v>
      </c>
      <c r="G88" s="86"/>
      <c r="H88" s="376">
        <f>SUM(H89)</f>
        <v>240</v>
      </c>
      <c r="I88" s="376">
        <f>SUM(I89)</f>
        <v>104.69265</v>
      </c>
      <c r="J88" s="268">
        <f t="shared" si="5"/>
        <v>-135.30734999999999</v>
      </c>
      <c r="K88" s="295">
        <f t="shared" si="6"/>
        <v>43.6219375</v>
      </c>
    </row>
    <row r="89" spans="1:11" ht="27.75" customHeight="1">
      <c r="A89" s="87" t="s">
        <v>390</v>
      </c>
      <c r="B89" s="38" t="s">
        <v>20</v>
      </c>
      <c r="C89" s="39" t="s">
        <v>44</v>
      </c>
      <c r="D89" s="39" t="s">
        <v>25</v>
      </c>
      <c r="E89" s="39" t="s">
        <v>404</v>
      </c>
      <c r="F89" s="39" t="s">
        <v>411</v>
      </c>
      <c r="G89" s="39"/>
      <c r="H89" s="361">
        <f>H90</f>
        <v>240</v>
      </c>
      <c r="I89" s="361">
        <f>I90</f>
        <v>104.69265</v>
      </c>
      <c r="J89" s="259">
        <f t="shared" si="5"/>
        <v>-135.30734999999999</v>
      </c>
      <c r="K89" s="297">
        <f t="shared" si="6"/>
        <v>43.6219375</v>
      </c>
    </row>
    <row r="90" spans="1:11" s="90" customFormat="1" ht="16.5" customHeight="1">
      <c r="A90" s="40" t="s">
        <v>380</v>
      </c>
      <c r="B90" s="38" t="s">
        <v>20</v>
      </c>
      <c r="C90" s="39" t="s">
        <v>44</v>
      </c>
      <c r="D90" s="39" t="s">
        <v>25</v>
      </c>
      <c r="E90" s="56" t="s">
        <v>404</v>
      </c>
      <c r="F90" s="56" t="s">
        <v>411</v>
      </c>
      <c r="G90" s="89">
        <v>240</v>
      </c>
      <c r="H90" s="377">
        <f>H91</f>
        <v>240</v>
      </c>
      <c r="I90" s="377">
        <f>I91</f>
        <v>104.69265</v>
      </c>
      <c r="J90" s="269">
        <f t="shared" si="5"/>
        <v>-135.30734999999999</v>
      </c>
      <c r="K90" s="297">
        <f t="shared" si="6"/>
        <v>43.6219375</v>
      </c>
    </row>
    <row r="91" spans="1:11" s="90" customFormat="1" ht="16.5" customHeight="1">
      <c r="A91" s="40" t="s">
        <v>382</v>
      </c>
      <c r="B91" s="38" t="s">
        <v>20</v>
      </c>
      <c r="C91" s="39" t="s">
        <v>44</v>
      </c>
      <c r="D91" s="39" t="s">
        <v>25</v>
      </c>
      <c r="E91" s="56" t="s">
        <v>404</v>
      </c>
      <c r="F91" s="56" t="s">
        <v>411</v>
      </c>
      <c r="G91" s="89">
        <v>244</v>
      </c>
      <c r="H91" s="377">
        <f>20+220</f>
        <v>240</v>
      </c>
      <c r="I91" s="377">
        <v>104.69265</v>
      </c>
      <c r="J91" s="269">
        <f t="shared" si="5"/>
        <v>-135.30734999999999</v>
      </c>
      <c r="K91" s="297">
        <f t="shared" si="6"/>
        <v>43.6219375</v>
      </c>
    </row>
    <row r="92" spans="1:11" ht="17.25" customHeight="1">
      <c r="A92" s="84" t="s">
        <v>127</v>
      </c>
      <c r="B92" s="85" t="s">
        <v>20</v>
      </c>
      <c r="C92" s="86" t="s">
        <v>44</v>
      </c>
      <c r="D92" s="86" t="s">
        <v>40</v>
      </c>
      <c r="E92" s="86" t="s">
        <v>404</v>
      </c>
      <c r="F92" s="86" t="s">
        <v>5</v>
      </c>
      <c r="G92" s="86"/>
      <c r="H92" s="376">
        <f>SUM(H93)</f>
        <v>10</v>
      </c>
      <c r="I92" s="376">
        <f>SUM(I93)</f>
        <v>0</v>
      </c>
      <c r="J92" s="268">
        <f t="shared" si="0"/>
        <v>-10</v>
      </c>
      <c r="K92" s="295">
        <f t="shared" si="1"/>
        <v>0</v>
      </c>
    </row>
    <row r="93" spans="1:11" ht="27.75" customHeight="1">
      <c r="A93" s="87" t="s">
        <v>391</v>
      </c>
      <c r="B93" s="38" t="s">
        <v>20</v>
      </c>
      <c r="C93" s="39" t="s">
        <v>44</v>
      </c>
      <c r="D93" s="39" t="s">
        <v>40</v>
      </c>
      <c r="E93" s="39" t="s">
        <v>404</v>
      </c>
      <c r="F93" s="39" t="s">
        <v>412</v>
      </c>
      <c r="G93" s="39"/>
      <c r="H93" s="361">
        <f>H94</f>
        <v>10</v>
      </c>
      <c r="I93" s="361">
        <f>I94</f>
        <v>0</v>
      </c>
      <c r="J93" s="259">
        <f t="shared" si="0"/>
        <v>-10</v>
      </c>
      <c r="K93" s="297">
        <f t="shared" si="1"/>
        <v>0</v>
      </c>
    </row>
    <row r="94" spans="1:11" s="90" customFormat="1" ht="18" customHeight="1">
      <c r="A94" s="40" t="s">
        <v>380</v>
      </c>
      <c r="B94" s="38" t="s">
        <v>20</v>
      </c>
      <c r="C94" s="39" t="s">
        <v>44</v>
      </c>
      <c r="D94" s="39" t="s">
        <v>40</v>
      </c>
      <c r="E94" s="56" t="s">
        <v>404</v>
      </c>
      <c r="F94" s="56" t="s">
        <v>412</v>
      </c>
      <c r="G94" s="89">
        <v>240</v>
      </c>
      <c r="H94" s="377">
        <f>H95</f>
        <v>10</v>
      </c>
      <c r="I94" s="377">
        <f>I95</f>
        <v>0</v>
      </c>
      <c r="J94" s="269">
        <f>I94-H94</f>
        <v>-10</v>
      </c>
      <c r="K94" s="297">
        <f>I94/H94*100</f>
        <v>0</v>
      </c>
    </row>
    <row r="95" spans="1:11" s="90" customFormat="1" ht="18" customHeight="1" thickBot="1">
      <c r="A95" s="40" t="s">
        <v>382</v>
      </c>
      <c r="B95" s="38" t="s">
        <v>20</v>
      </c>
      <c r="C95" s="39" t="s">
        <v>44</v>
      </c>
      <c r="D95" s="39" t="s">
        <v>40</v>
      </c>
      <c r="E95" s="56" t="s">
        <v>404</v>
      </c>
      <c r="F95" s="56" t="s">
        <v>412</v>
      </c>
      <c r="G95" s="89">
        <v>244</v>
      </c>
      <c r="H95" s="377">
        <v>10</v>
      </c>
      <c r="I95" s="377"/>
      <c r="J95" s="269">
        <f t="shared" si="0"/>
        <v>-10</v>
      </c>
      <c r="K95" s="297">
        <f t="shared" si="1"/>
        <v>0</v>
      </c>
    </row>
    <row r="96" spans="1:11" s="82" customFormat="1" ht="18" customHeight="1" hidden="1" thickBot="1">
      <c r="A96" s="91" t="s">
        <v>133</v>
      </c>
      <c r="B96" s="80" t="s">
        <v>33</v>
      </c>
      <c r="C96" s="81"/>
      <c r="D96" s="81"/>
      <c r="E96" s="81"/>
      <c r="F96" s="81"/>
      <c r="G96" s="81"/>
      <c r="H96" s="374">
        <f>SUM(H105+H100+H108+H117+H97)</f>
        <v>0</v>
      </c>
      <c r="I96" s="374">
        <f>SUM(I105+I100+I108+I117+I97)</f>
        <v>0</v>
      </c>
      <c r="J96" s="312">
        <f t="shared" si="0"/>
        <v>0</v>
      </c>
      <c r="K96" s="313"/>
    </row>
    <row r="97" spans="1:12" s="55" customFormat="1" ht="18" customHeight="1" hidden="1">
      <c r="A97" s="57" t="s">
        <v>134</v>
      </c>
      <c r="B97" s="92" t="s">
        <v>33</v>
      </c>
      <c r="C97" s="92" t="s">
        <v>8</v>
      </c>
      <c r="D97" s="92"/>
      <c r="E97" s="92"/>
      <c r="F97" s="92"/>
      <c r="G97" s="92"/>
      <c r="H97" s="378">
        <f>SUM(H98)</f>
        <v>0</v>
      </c>
      <c r="I97" s="378">
        <f>SUM(I98)</f>
        <v>0</v>
      </c>
      <c r="J97" s="314">
        <f t="shared" si="0"/>
        <v>0</v>
      </c>
      <c r="K97" s="315" t="e">
        <f t="shared" si="1"/>
        <v>#DIV/0!</v>
      </c>
      <c r="L97" s="93">
        <v>0</v>
      </c>
    </row>
    <row r="98" spans="1:11" ht="18" customHeight="1" hidden="1">
      <c r="A98" s="32" t="s">
        <v>135</v>
      </c>
      <c r="B98" s="94" t="s">
        <v>33</v>
      </c>
      <c r="C98" s="94" t="s">
        <v>8</v>
      </c>
      <c r="D98" s="61" t="s">
        <v>136</v>
      </c>
      <c r="E98" s="95" t="s">
        <v>109</v>
      </c>
      <c r="F98" s="95" t="s">
        <v>4</v>
      </c>
      <c r="G98" s="94"/>
      <c r="H98" s="379">
        <f>SUM(H99)</f>
        <v>0</v>
      </c>
      <c r="I98" s="379">
        <f>SUM(I99)</f>
        <v>0</v>
      </c>
      <c r="J98" s="272">
        <f t="shared" si="0"/>
        <v>0</v>
      </c>
      <c r="K98" s="306" t="e">
        <f t="shared" si="1"/>
        <v>#DIV/0!</v>
      </c>
    </row>
    <row r="99" spans="1:11" ht="18" customHeight="1" hidden="1">
      <c r="A99" s="36" t="s">
        <v>137</v>
      </c>
      <c r="B99" s="96" t="s">
        <v>33</v>
      </c>
      <c r="C99" s="96" t="s">
        <v>8</v>
      </c>
      <c r="D99" s="63" t="s">
        <v>136</v>
      </c>
      <c r="E99" s="97" t="s">
        <v>4</v>
      </c>
      <c r="F99" s="63" t="s">
        <v>4</v>
      </c>
      <c r="G99" s="96" t="s">
        <v>138</v>
      </c>
      <c r="H99" s="380"/>
      <c r="I99" s="380"/>
      <c r="J99" s="316">
        <f t="shared" si="0"/>
        <v>0</v>
      </c>
      <c r="K99" s="307" t="e">
        <f t="shared" si="1"/>
        <v>#DIV/0!</v>
      </c>
    </row>
    <row r="100" spans="1:12" s="55" customFormat="1" ht="18" customHeight="1" hidden="1">
      <c r="A100" s="41" t="s">
        <v>139</v>
      </c>
      <c r="B100" s="98" t="s">
        <v>33</v>
      </c>
      <c r="C100" s="98" t="s">
        <v>140</v>
      </c>
      <c r="D100" s="98"/>
      <c r="E100" s="98"/>
      <c r="F100" s="98"/>
      <c r="G100" s="98"/>
      <c r="H100" s="381">
        <f>SUM(H103+H101)</f>
        <v>0</v>
      </c>
      <c r="I100" s="381">
        <f>SUM(I103+I101)</f>
        <v>0</v>
      </c>
      <c r="J100" s="271">
        <f t="shared" si="0"/>
        <v>0</v>
      </c>
      <c r="K100" s="317" t="e">
        <f t="shared" si="1"/>
        <v>#DIV/0!</v>
      </c>
      <c r="L100" s="93">
        <v>0</v>
      </c>
    </row>
    <row r="101" spans="1:11" ht="18" customHeight="1" hidden="1">
      <c r="A101" s="32" t="s">
        <v>141</v>
      </c>
      <c r="B101" s="94" t="s">
        <v>33</v>
      </c>
      <c r="C101" s="94" t="s">
        <v>140</v>
      </c>
      <c r="D101" s="61" t="s">
        <v>142</v>
      </c>
      <c r="E101" s="95" t="s">
        <v>109</v>
      </c>
      <c r="F101" s="95" t="s">
        <v>4</v>
      </c>
      <c r="G101" s="94"/>
      <c r="H101" s="379">
        <f>SUM(H102)</f>
        <v>0</v>
      </c>
      <c r="I101" s="379">
        <f>SUM(I102)</f>
        <v>0</v>
      </c>
      <c r="J101" s="272">
        <f t="shared" si="0"/>
        <v>0</v>
      </c>
      <c r="K101" s="306" t="e">
        <f t="shared" si="1"/>
        <v>#DIV/0!</v>
      </c>
    </row>
    <row r="102" spans="1:11" ht="18" customHeight="1" hidden="1">
      <c r="A102" s="36" t="s">
        <v>143</v>
      </c>
      <c r="B102" s="96" t="s">
        <v>33</v>
      </c>
      <c r="C102" s="96" t="s">
        <v>140</v>
      </c>
      <c r="D102" s="63" t="s">
        <v>142</v>
      </c>
      <c r="E102" s="97" t="s">
        <v>4</v>
      </c>
      <c r="F102" s="63" t="s">
        <v>4</v>
      </c>
      <c r="G102" s="96" t="s">
        <v>144</v>
      </c>
      <c r="H102" s="380"/>
      <c r="I102" s="380"/>
      <c r="J102" s="316">
        <f t="shared" si="0"/>
        <v>0</v>
      </c>
      <c r="K102" s="307" t="e">
        <f t="shared" si="1"/>
        <v>#DIV/0!</v>
      </c>
    </row>
    <row r="103" spans="1:11" ht="18" customHeight="1" hidden="1">
      <c r="A103" s="32" t="s">
        <v>145</v>
      </c>
      <c r="B103" s="94" t="s">
        <v>33</v>
      </c>
      <c r="C103" s="94" t="s">
        <v>19</v>
      </c>
      <c r="D103" s="61" t="s">
        <v>146</v>
      </c>
      <c r="E103" s="95" t="s">
        <v>109</v>
      </c>
      <c r="F103" s="95" t="s">
        <v>4</v>
      </c>
      <c r="G103" s="94"/>
      <c r="H103" s="379">
        <f>SUM(H104)</f>
        <v>0</v>
      </c>
      <c r="I103" s="379">
        <f>SUM(I104)</f>
        <v>0</v>
      </c>
      <c r="J103" s="272">
        <f t="shared" si="0"/>
        <v>0</v>
      </c>
      <c r="K103" s="306" t="e">
        <f t="shared" si="1"/>
        <v>#DIV/0!</v>
      </c>
    </row>
    <row r="104" spans="1:11" ht="18" customHeight="1" hidden="1">
      <c r="A104" s="36" t="s">
        <v>147</v>
      </c>
      <c r="B104" s="96" t="s">
        <v>33</v>
      </c>
      <c r="C104" s="96" t="s">
        <v>19</v>
      </c>
      <c r="D104" s="63" t="s">
        <v>146</v>
      </c>
      <c r="E104" s="97" t="s">
        <v>4</v>
      </c>
      <c r="F104" s="63" t="s">
        <v>4</v>
      </c>
      <c r="G104" s="96" t="s">
        <v>148</v>
      </c>
      <c r="H104" s="380"/>
      <c r="I104" s="380"/>
      <c r="J104" s="316">
        <f t="shared" si="0"/>
        <v>0</v>
      </c>
      <c r="K104" s="307" t="e">
        <f t="shared" si="1"/>
        <v>#DIV/0!</v>
      </c>
    </row>
    <row r="105" spans="1:12" s="55" customFormat="1" ht="18" customHeight="1" hidden="1">
      <c r="A105" s="41" t="s">
        <v>149</v>
      </c>
      <c r="B105" s="99" t="s">
        <v>33</v>
      </c>
      <c r="C105" s="100" t="s">
        <v>37</v>
      </c>
      <c r="D105" s="100"/>
      <c r="E105" s="100"/>
      <c r="F105" s="100"/>
      <c r="G105" s="100"/>
      <c r="H105" s="382">
        <f>SUM(H106)</f>
        <v>0</v>
      </c>
      <c r="I105" s="382">
        <f>SUM(I106)</f>
        <v>0</v>
      </c>
      <c r="J105" s="273">
        <f t="shared" si="0"/>
        <v>0</v>
      </c>
      <c r="K105" s="317" t="e">
        <f t="shared" si="1"/>
        <v>#DIV/0!</v>
      </c>
      <c r="L105" s="93"/>
    </row>
    <row r="106" spans="1:12" ht="18" customHeight="1" hidden="1">
      <c r="A106" s="32" t="s">
        <v>150</v>
      </c>
      <c r="B106" s="60" t="s">
        <v>33</v>
      </c>
      <c r="C106" s="61" t="s">
        <v>37</v>
      </c>
      <c r="D106" s="61" t="s">
        <v>151</v>
      </c>
      <c r="E106" s="95" t="s">
        <v>4</v>
      </c>
      <c r="F106" s="95" t="s">
        <v>4</v>
      </c>
      <c r="G106" s="61"/>
      <c r="H106" s="369">
        <f>SUM(H107)</f>
        <v>0</v>
      </c>
      <c r="I106" s="369">
        <f>SUM(I107)</f>
        <v>0</v>
      </c>
      <c r="J106" s="263">
        <f t="shared" si="0"/>
        <v>0</v>
      </c>
      <c r="K106" s="306" t="e">
        <f t="shared" si="1"/>
        <v>#DIV/0!</v>
      </c>
      <c r="L106" s="101"/>
    </row>
    <row r="107" spans="1:12" ht="18" customHeight="1" hidden="1">
      <c r="A107" s="36" t="s">
        <v>152</v>
      </c>
      <c r="B107" s="62" t="s">
        <v>33</v>
      </c>
      <c r="C107" s="63" t="s">
        <v>37</v>
      </c>
      <c r="D107" s="63" t="s">
        <v>151</v>
      </c>
      <c r="E107" s="102" t="s">
        <v>4</v>
      </c>
      <c r="F107" s="102" t="s">
        <v>4</v>
      </c>
      <c r="G107" s="63" t="s">
        <v>153</v>
      </c>
      <c r="H107" s="370"/>
      <c r="I107" s="370"/>
      <c r="J107" s="264">
        <f t="shared" si="0"/>
        <v>0</v>
      </c>
      <c r="K107" s="307" t="e">
        <f t="shared" si="1"/>
        <v>#DIV/0!</v>
      </c>
      <c r="L107" s="101"/>
    </row>
    <row r="108" spans="1:11" s="55" customFormat="1" ht="18" customHeight="1" hidden="1">
      <c r="A108" s="41" t="s">
        <v>154</v>
      </c>
      <c r="B108" s="99" t="s">
        <v>33</v>
      </c>
      <c r="C108" s="100" t="s">
        <v>32</v>
      </c>
      <c r="D108" s="100"/>
      <c r="E108" s="100"/>
      <c r="F108" s="100"/>
      <c r="G108" s="100"/>
      <c r="H108" s="382">
        <f>SUM(H109)</f>
        <v>0</v>
      </c>
      <c r="I108" s="382">
        <f>SUM(I109)</f>
        <v>0</v>
      </c>
      <c r="J108" s="273">
        <f t="shared" si="0"/>
        <v>0</v>
      </c>
      <c r="K108" s="317" t="e">
        <f t="shared" si="1"/>
        <v>#DIV/0!</v>
      </c>
    </row>
    <row r="109" spans="1:11" ht="18" customHeight="1" hidden="1">
      <c r="A109" s="32" t="s">
        <v>155</v>
      </c>
      <c r="B109" s="60" t="s">
        <v>33</v>
      </c>
      <c r="C109" s="61" t="s">
        <v>32</v>
      </c>
      <c r="D109" s="61">
        <v>330</v>
      </c>
      <c r="E109" s="61" t="s">
        <v>4</v>
      </c>
      <c r="F109" s="61" t="s">
        <v>4</v>
      </c>
      <c r="G109" s="61"/>
      <c r="H109" s="369">
        <f>SUM(H110)</f>
        <v>0</v>
      </c>
      <c r="I109" s="369">
        <f>SUM(I110)</f>
        <v>0</v>
      </c>
      <c r="J109" s="263">
        <f t="shared" si="0"/>
        <v>0</v>
      </c>
      <c r="K109" s="306" t="e">
        <f t="shared" si="1"/>
        <v>#DIV/0!</v>
      </c>
    </row>
    <row r="110" spans="1:11" ht="9" customHeight="1" hidden="1" thickBot="1">
      <c r="A110" s="36" t="s">
        <v>156</v>
      </c>
      <c r="B110" s="62" t="s">
        <v>33</v>
      </c>
      <c r="C110" s="63" t="s">
        <v>32</v>
      </c>
      <c r="D110" s="63">
        <v>330</v>
      </c>
      <c r="E110" s="63" t="s">
        <v>4</v>
      </c>
      <c r="F110" s="63" t="s">
        <v>4</v>
      </c>
      <c r="G110" s="63" t="s">
        <v>157</v>
      </c>
      <c r="H110" s="370"/>
      <c r="I110" s="370"/>
      <c r="J110" s="264">
        <f t="shared" si="0"/>
        <v>0</v>
      </c>
      <c r="K110" s="307" t="e">
        <f t="shared" si="1"/>
        <v>#DIV/0!</v>
      </c>
    </row>
    <row r="111" spans="1:11" ht="19.5" customHeight="1" thickBot="1">
      <c r="A111" s="68" t="s">
        <v>133</v>
      </c>
      <c r="B111" s="80" t="s">
        <v>33</v>
      </c>
      <c r="C111" s="81"/>
      <c r="D111" s="81"/>
      <c r="E111" s="81"/>
      <c r="F111" s="81"/>
      <c r="G111" s="81"/>
      <c r="H111" s="374">
        <f>H117+H112</f>
        <v>1220</v>
      </c>
      <c r="I111" s="374">
        <f>I117+I112</f>
        <v>1154.46162</v>
      </c>
      <c r="J111" s="312">
        <f t="shared" si="0"/>
        <v>-65.53837999999996</v>
      </c>
      <c r="K111" s="313">
        <f aca="true" t="shared" si="7" ref="K111:K121">I111/H111*100</f>
        <v>94.62800163934426</v>
      </c>
    </row>
    <row r="112" spans="1:11" s="55" customFormat="1" ht="19.5" customHeight="1">
      <c r="A112" s="41" t="s">
        <v>396</v>
      </c>
      <c r="B112" s="83" t="s">
        <v>33</v>
      </c>
      <c r="C112" s="83" t="s">
        <v>32</v>
      </c>
      <c r="D112" s="83"/>
      <c r="E112" s="83"/>
      <c r="F112" s="83"/>
      <c r="G112" s="83"/>
      <c r="H112" s="375">
        <f>SUM(H113)</f>
        <v>1220</v>
      </c>
      <c r="I112" s="375">
        <f>SUM(I113)</f>
        <v>1154.46162</v>
      </c>
      <c r="J112" s="270">
        <f aca="true" t="shared" si="8" ref="J112:J121">I112-H112</f>
        <v>-65.53837999999996</v>
      </c>
      <c r="K112" s="298">
        <f t="shared" si="7"/>
        <v>94.62800163934426</v>
      </c>
    </row>
    <row r="113" spans="1:11" ht="19.5" customHeight="1">
      <c r="A113" s="84" t="s">
        <v>414</v>
      </c>
      <c r="B113" s="85" t="s">
        <v>33</v>
      </c>
      <c r="C113" s="86" t="s">
        <v>32</v>
      </c>
      <c r="D113" s="86" t="s">
        <v>163</v>
      </c>
      <c r="E113" s="86" t="s">
        <v>404</v>
      </c>
      <c r="F113" s="86" t="s">
        <v>5</v>
      </c>
      <c r="G113" s="86"/>
      <c r="H113" s="376">
        <f>SUM(H114)</f>
        <v>1220</v>
      </c>
      <c r="I113" s="376">
        <f>SUM(I114)</f>
        <v>1154.46162</v>
      </c>
      <c r="J113" s="268">
        <f t="shared" si="8"/>
        <v>-65.53837999999996</v>
      </c>
      <c r="K113" s="295">
        <f t="shared" si="7"/>
        <v>94.62800163934426</v>
      </c>
    </row>
    <row r="114" spans="1:11" ht="18.75" customHeight="1">
      <c r="A114" s="87" t="s">
        <v>415</v>
      </c>
      <c r="B114" s="38" t="s">
        <v>33</v>
      </c>
      <c r="C114" s="39" t="s">
        <v>32</v>
      </c>
      <c r="D114" s="39" t="s">
        <v>163</v>
      </c>
      <c r="E114" s="39" t="s">
        <v>409</v>
      </c>
      <c r="F114" s="39" t="s">
        <v>413</v>
      </c>
      <c r="G114" s="39"/>
      <c r="H114" s="361">
        <f>H115</f>
        <v>1220</v>
      </c>
      <c r="I114" s="361">
        <f>I115</f>
        <v>1154.46162</v>
      </c>
      <c r="J114" s="259">
        <f t="shared" si="8"/>
        <v>-65.53837999999996</v>
      </c>
      <c r="K114" s="297">
        <f t="shared" si="7"/>
        <v>94.62800163934426</v>
      </c>
    </row>
    <row r="115" spans="1:11" ht="17.25" customHeight="1">
      <c r="A115" s="40" t="s">
        <v>380</v>
      </c>
      <c r="B115" s="38" t="s">
        <v>33</v>
      </c>
      <c r="C115" s="39" t="s">
        <v>32</v>
      </c>
      <c r="D115" s="39" t="s">
        <v>163</v>
      </c>
      <c r="E115" s="56" t="s">
        <v>409</v>
      </c>
      <c r="F115" s="56" t="s">
        <v>413</v>
      </c>
      <c r="G115" s="89">
        <v>240</v>
      </c>
      <c r="H115" s="377">
        <f>H116</f>
        <v>1220</v>
      </c>
      <c r="I115" s="377">
        <f>I116</f>
        <v>1154.46162</v>
      </c>
      <c r="J115" s="269">
        <f t="shared" si="8"/>
        <v>-65.53837999999996</v>
      </c>
      <c r="K115" s="297">
        <f t="shared" si="7"/>
        <v>94.62800163934426</v>
      </c>
    </row>
    <row r="116" spans="1:11" ht="18.75" customHeight="1">
      <c r="A116" s="40" t="s">
        <v>382</v>
      </c>
      <c r="B116" s="38" t="s">
        <v>33</v>
      </c>
      <c r="C116" s="39" t="s">
        <v>32</v>
      </c>
      <c r="D116" s="39" t="s">
        <v>163</v>
      </c>
      <c r="E116" s="56" t="s">
        <v>409</v>
      </c>
      <c r="F116" s="56" t="s">
        <v>413</v>
      </c>
      <c r="G116" s="89">
        <v>244</v>
      </c>
      <c r="H116" s="377">
        <f>1540-70-250</f>
        <v>1220</v>
      </c>
      <c r="I116" s="377">
        <v>1154.46162</v>
      </c>
      <c r="J116" s="269">
        <f t="shared" si="8"/>
        <v>-65.53837999999996</v>
      </c>
      <c r="K116" s="297">
        <f t="shared" si="7"/>
        <v>94.62800163934426</v>
      </c>
    </row>
    <row r="117" spans="1:11" s="55" customFormat="1" ht="19.5" customHeight="1" hidden="1">
      <c r="A117" s="41" t="s">
        <v>158</v>
      </c>
      <c r="B117" s="83" t="s">
        <v>33</v>
      </c>
      <c r="C117" s="83" t="s">
        <v>114</v>
      </c>
      <c r="D117" s="83"/>
      <c r="E117" s="83"/>
      <c r="F117" s="83"/>
      <c r="G117" s="83"/>
      <c r="H117" s="375">
        <f>SUM(H118)</f>
        <v>0</v>
      </c>
      <c r="I117" s="375">
        <f>SUM(I118)</f>
        <v>0</v>
      </c>
      <c r="J117" s="270">
        <f t="shared" si="8"/>
        <v>0</v>
      </c>
      <c r="K117" s="298" t="e">
        <f t="shared" si="7"/>
        <v>#DIV/0!</v>
      </c>
    </row>
    <row r="118" spans="1:11" ht="19.5" customHeight="1" hidden="1">
      <c r="A118" s="84" t="s">
        <v>364</v>
      </c>
      <c r="B118" s="85" t="s">
        <v>33</v>
      </c>
      <c r="C118" s="86" t="s">
        <v>114</v>
      </c>
      <c r="D118" s="86" t="s">
        <v>358</v>
      </c>
      <c r="E118" s="86" t="s">
        <v>4</v>
      </c>
      <c r="F118" s="86" t="s">
        <v>4</v>
      </c>
      <c r="G118" s="86"/>
      <c r="H118" s="376">
        <f>SUM(H119)</f>
        <v>0</v>
      </c>
      <c r="I118" s="376">
        <f>SUM(I119)</f>
        <v>0</v>
      </c>
      <c r="J118" s="268">
        <f t="shared" si="8"/>
        <v>0</v>
      </c>
      <c r="K118" s="295" t="e">
        <f t="shared" si="7"/>
        <v>#DIV/0!</v>
      </c>
    </row>
    <row r="119" spans="1:11" ht="16.5" customHeight="1" hidden="1">
      <c r="A119" s="87" t="s">
        <v>152</v>
      </c>
      <c r="B119" s="38" t="s">
        <v>33</v>
      </c>
      <c r="C119" s="39" t="s">
        <v>114</v>
      </c>
      <c r="D119" s="39" t="s">
        <v>358</v>
      </c>
      <c r="E119" s="39" t="s">
        <v>20</v>
      </c>
      <c r="F119" s="39" t="s">
        <v>4</v>
      </c>
      <c r="G119" s="39"/>
      <c r="H119" s="361">
        <f>H120</f>
        <v>0</v>
      </c>
      <c r="I119" s="361">
        <f>I120</f>
        <v>0</v>
      </c>
      <c r="J119" s="259">
        <f t="shared" si="8"/>
        <v>0</v>
      </c>
      <c r="K119" s="297" t="e">
        <f t="shared" si="7"/>
        <v>#DIV/0!</v>
      </c>
    </row>
    <row r="120" spans="1:11" ht="17.25" customHeight="1" hidden="1">
      <c r="A120" s="40" t="s">
        <v>380</v>
      </c>
      <c r="B120" s="38" t="s">
        <v>33</v>
      </c>
      <c r="C120" s="39" t="s">
        <v>114</v>
      </c>
      <c r="D120" s="39" t="s">
        <v>358</v>
      </c>
      <c r="E120" s="56" t="s">
        <v>20</v>
      </c>
      <c r="F120" s="56" t="s">
        <v>109</v>
      </c>
      <c r="G120" s="89">
        <v>240</v>
      </c>
      <c r="H120" s="377">
        <f>H121</f>
        <v>0</v>
      </c>
      <c r="I120" s="377">
        <f>I121</f>
        <v>0</v>
      </c>
      <c r="J120" s="269">
        <f t="shared" si="8"/>
        <v>0</v>
      </c>
      <c r="K120" s="297" t="e">
        <f t="shared" si="7"/>
        <v>#DIV/0!</v>
      </c>
    </row>
    <row r="121" spans="1:11" ht="18.75" customHeight="1" hidden="1">
      <c r="A121" s="40" t="s">
        <v>382</v>
      </c>
      <c r="B121" s="38" t="s">
        <v>33</v>
      </c>
      <c r="C121" s="39" t="s">
        <v>114</v>
      </c>
      <c r="D121" s="39" t="s">
        <v>358</v>
      </c>
      <c r="E121" s="56" t="s">
        <v>20</v>
      </c>
      <c r="F121" s="56" t="s">
        <v>109</v>
      </c>
      <c r="G121" s="89">
        <v>244</v>
      </c>
      <c r="H121" s="377"/>
      <c r="I121" s="377"/>
      <c r="J121" s="269">
        <f t="shared" si="8"/>
        <v>0</v>
      </c>
      <c r="K121" s="297" t="e">
        <f t="shared" si="7"/>
        <v>#DIV/0!</v>
      </c>
    </row>
    <row r="122" spans="1:11" ht="0.75" customHeight="1" thickBot="1">
      <c r="A122" s="64"/>
      <c r="B122" s="66"/>
      <c r="C122" s="67"/>
      <c r="D122" s="67"/>
      <c r="E122" s="67"/>
      <c r="F122" s="67"/>
      <c r="G122" s="67"/>
      <c r="H122" s="371"/>
      <c r="I122" s="371"/>
      <c r="J122" s="265">
        <f aca="true" t="shared" si="9" ref="J122:J191">I122-H122</f>
        <v>0</v>
      </c>
      <c r="K122" s="308" t="e">
        <f aca="true" t="shared" si="10" ref="K122:K191">I122/H122*100</f>
        <v>#DIV/0!</v>
      </c>
    </row>
    <row r="123" spans="1:11" s="82" customFormat="1" ht="20.25" customHeight="1" thickBot="1">
      <c r="A123" s="91" t="s">
        <v>160</v>
      </c>
      <c r="B123" s="103" t="s">
        <v>19</v>
      </c>
      <c r="C123" s="104"/>
      <c r="D123" s="104"/>
      <c r="E123" s="104"/>
      <c r="F123" s="104"/>
      <c r="G123" s="104"/>
      <c r="H123" s="383">
        <f>H124+H136+H141</f>
        <v>5841.99</v>
      </c>
      <c r="I123" s="383">
        <f>I124+I136+I141</f>
        <v>3939.6413000000002</v>
      </c>
      <c r="J123" s="318">
        <f t="shared" si="9"/>
        <v>-1902.3486999999996</v>
      </c>
      <c r="K123" s="313">
        <f t="shared" si="10"/>
        <v>67.43663203805554</v>
      </c>
    </row>
    <row r="124" spans="1:11" s="107" customFormat="1" ht="16.5" customHeight="1">
      <c r="A124" s="57" t="s">
        <v>161</v>
      </c>
      <c r="B124" s="105" t="s">
        <v>19</v>
      </c>
      <c r="C124" s="105" t="s">
        <v>7</v>
      </c>
      <c r="D124" s="106"/>
      <c r="E124" s="106"/>
      <c r="F124" s="106"/>
      <c r="G124" s="106"/>
      <c r="H124" s="384">
        <f>SUM(H132+H126)</f>
        <v>2180</v>
      </c>
      <c r="I124" s="384">
        <f>SUM(I132+I126)</f>
        <v>1538.15207</v>
      </c>
      <c r="J124" s="274">
        <f t="shared" si="9"/>
        <v>-641.8479299999999</v>
      </c>
      <c r="K124" s="305">
        <f t="shared" si="10"/>
        <v>70.55743440366973</v>
      </c>
    </row>
    <row r="125" spans="1:11" s="110" customFormat="1" ht="15" hidden="1">
      <c r="A125" s="108" t="s">
        <v>162</v>
      </c>
      <c r="B125" s="109" t="s">
        <v>19</v>
      </c>
      <c r="C125" s="109" t="s">
        <v>7</v>
      </c>
      <c r="D125" s="35" t="s">
        <v>163</v>
      </c>
      <c r="E125" s="35" t="s">
        <v>37</v>
      </c>
      <c r="F125" s="35" t="s">
        <v>4</v>
      </c>
      <c r="G125" s="109"/>
      <c r="H125" s="385">
        <f>SUM(H126)</f>
        <v>1430</v>
      </c>
      <c r="I125" s="385">
        <f>SUM(I126)</f>
        <v>986.47128</v>
      </c>
      <c r="J125" s="275">
        <f t="shared" si="9"/>
        <v>-443.52872</v>
      </c>
      <c r="K125" s="295">
        <f t="shared" si="10"/>
        <v>68.9840055944056</v>
      </c>
    </row>
    <row r="126" spans="1:11" s="110" customFormat="1" ht="18" customHeight="1">
      <c r="A126" s="108" t="s">
        <v>164</v>
      </c>
      <c r="B126" s="109" t="s">
        <v>19</v>
      </c>
      <c r="C126" s="109" t="s">
        <v>7</v>
      </c>
      <c r="D126" s="35" t="s">
        <v>34</v>
      </c>
      <c r="E126" s="35" t="s">
        <v>404</v>
      </c>
      <c r="F126" s="35" t="s">
        <v>5</v>
      </c>
      <c r="G126" s="109"/>
      <c r="H126" s="385">
        <f>H127</f>
        <v>1430</v>
      </c>
      <c r="I126" s="385">
        <f>I127</f>
        <v>986.47128</v>
      </c>
      <c r="J126" s="275">
        <f t="shared" si="9"/>
        <v>-443.52872</v>
      </c>
      <c r="K126" s="295">
        <f t="shared" si="10"/>
        <v>68.9840055944056</v>
      </c>
    </row>
    <row r="127" spans="1:11" s="110" customFormat="1" ht="17.25" customHeight="1">
      <c r="A127" s="111" t="s">
        <v>166</v>
      </c>
      <c r="B127" s="39" t="s">
        <v>19</v>
      </c>
      <c r="C127" s="39" t="s">
        <v>7</v>
      </c>
      <c r="D127" s="39" t="s">
        <v>34</v>
      </c>
      <c r="E127" s="56" t="s">
        <v>409</v>
      </c>
      <c r="F127" s="56" t="s">
        <v>165</v>
      </c>
      <c r="G127" s="112"/>
      <c r="H127" s="386">
        <f>H128+H130</f>
        <v>1430</v>
      </c>
      <c r="I127" s="386">
        <f>I128+I130</f>
        <v>986.47128</v>
      </c>
      <c r="J127" s="276">
        <f t="shared" si="9"/>
        <v>-443.52872</v>
      </c>
      <c r="K127" s="296">
        <f t="shared" si="10"/>
        <v>68.9840055944056</v>
      </c>
    </row>
    <row r="128" spans="1:11" s="110" customFormat="1" ht="16.5" customHeight="1">
      <c r="A128" s="40" t="s">
        <v>380</v>
      </c>
      <c r="B128" s="113" t="s">
        <v>19</v>
      </c>
      <c r="C128" s="113" t="s">
        <v>7</v>
      </c>
      <c r="D128" s="113" t="s">
        <v>34</v>
      </c>
      <c r="E128" s="114" t="s">
        <v>409</v>
      </c>
      <c r="F128" s="114" t="s">
        <v>165</v>
      </c>
      <c r="G128" s="113" t="s">
        <v>370</v>
      </c>
      <c r="H128" s="387">
        <f>H129</f>
        <v>1390</v>
      </c>
      <c r="I128" s="387">
        <f>I129</f>
        <v>952.02528</v>
      </c>
      <c r="J128" s="277">
        <f>I128-H128</f>
        <v>-437.97472000000005</v>
      </c>
      <c r="K128" s="297">
        <f>I128/H128*100</f>
        <v>68.4910273381295</v>
      </c>
    </row>
    <row r="129" spans="1:11" s="110" customFormat="1" ht="16.5" customHeight="1">
      <c r="A129" s="40" t="s">
        <v>382</v>
      </c>
      <c r="B129" s="113" t="s">
        <v>19</v>
      </c>
      <c r="C129" s="113" t="s">
        <v>7</v>
      </c>
      <c r="D129" s="113" t="s">
        <v>34</v>
      </c>
      <c r="E129" s="114" t="s">
        <v>409</v>
      </c>
      <c r="F129" s="114" t="s">
        <v>165</v>
      </c>
      <c r="G129" s="113" t="s">
        <v>372</v>
      </c>
      <c r="H129" s="387">
        <f>1100+290</f>
        <v>1390</v>
      </c>
      <c r="I129" s="387">
        <v>952.02528</v>
      </c>
      <c r="J129" s="277">
        <f>I129-H129</f>
        <v>-437.97472000000005</v>
      </c>
      <c r="K129" s="297">
        <f>I129/H129*100</f>
        <v>68.4910273381295</v>
      </c>
    </row>
    <row r="130" spans="1:11" s="110" customFormat="1" ht="16.5" customHeight="1">
      <c r="A130" s="40" t="s">
        <v>383</v>
      </c>
      <c r="B130" s="113" t="s">
        <v>19</v>
      </c>
      <c r="C130" s="113" t="s">
        <v>7</v>
      </c>
      <c r="D130" s="113" t="s">
        <v>34</v>
      </c>
      <c r="E130" s="114" t="s">
        <v>409</v>
      </c>
      <c r="F130" s="114" t="s">
        <v>165</v>
      </c>
      <c r="G130" s="113" t="s">
        <v>373</v>
      </c>
      <c r="H130" s="387">
        <f>H131</f>
        <v>40</v>
      </c>
      <c r="I130" s="387">
        <f>I131</f>
        <v>34.446</v>
      </c>
      <c r="J130" s="277">
        <f>I130-H130</f>
        <v>-5.554000000000002</v>
      </c>
      <c r="K130" s="297">
        <f>I130/H130*100</f>
        <v>86.115</v>
      </c>
    </row>
    <row r="131" spans="1:11" s="110" customFormat="1" ht="16.5" customHeight="1">
      <c r="A131" s="40" t="s">
        <v>384</v>
      </c>
      <c r="B131" s="113" t="s">
        <v>19</v>
      </c>
      <c r="C131" s="113" t="s">
        <v>7</v>
      </c>
      <c r="D131" s="113" t="s">
        <v>34</v>
      </c>
      <c r="E131" s="114" t="s">
        <v>409</v>
      </c>
      <c r="F131" s="114" t="s">
        <v>165</v>
      </c>
      <c r="G131" s="113" t="s">
        <v>374</v>
      </c>
      <c r="H131" s="387">
        <v>40</v>
      </c>
      <c r="I131" s="387">
        <v>34.446</v>
      </c>
      <c r="J131" s="277">
        <f t="shared" si="9"/>
        <v>-5.554000000000002</v>
      </c>
      <c r="K131" s="297">
        <f t="shared" si="10"/>
        <v>86.115</v>
      </c>
    </row>
    <row r="132" spans="1:11" s="110" customFormat="1" ht="15">
      <c r="A132" s="84" t="s">
        <v>127</v>
      </c>
      <c r="B132" s="109" t="s">
        <v>19</v>
      </c>
      <c r="C132" s="109" t="s">
        <v>7</v>
      </c>
      <c r="D132" s="35" t="s">
        <v>416</v>
      </c>
      <c r="E132" s="35" t="s">
        <v>404</v>
      </c>
      <c r="F132" s="35" t="s">
        <v>5</v>
      </c>
      <c r="G132" s="109"/>
      <c r="H132" s="385">
        <f>SUM(H135)</f>
        <v>750</v>
      </c>
      <c r="I132" s="385">
        <f>SUM(I135)</f>
        <v>551.68079</v>
      </c>
      <c r="J132" s="275">
        <f t="shared" si="9"/>
        <v>-198.31921</v>
      </c>
      <c r="K132" s="295">
        <f t="shared" si="10"/>
        <v>73.55743866666667</v>
      </c>
    </row>
    <row r="133" spans="1:11" s="110" customFormat="1" ht="26.25">
      <c r="A133" s="87" t="s">
        <v>392</v>
      </c>
      <c r="B133" s="39" t="s">
        <v>19</v>
      </c>
      <c r="C133" s="39" t="s">
        <v>7</v>
      </c>
      <c r="D133" s="39" t="s">
        <v>416</v>
      </c>
      <c r="E133" s="56" t="s">
        <v>404</v>
      </c>
      <c r="F133" s="56" t="s">
        <v>393</v>
      </c>
      <c r="G133" s="112"/>
      <c r="H133" s="386">
        <f>H134</f>
        <v>750</v>
      </c>
      <c r="I133" s="386">
        <f>I134</f>
        <v>551.68079</v>
      </c>
      <c r="J133" s="276">
        <f t="shared" si="9"/>
        <v>-198.31921</v>
      </c>
      <c r="K133" s="296">
        <f t="shared" si="10"/>
        <v>73.55743866666667</v>
      </c>
    </row>
    <row r="134" spans="1:11" s="110" customFormat="1" ht="15">
      <c r="A134" s="40" t="s">
        <v>380</v>
      </c>
      <c r="B134" s="113" t="s">
        <v>19</v>
      </c>
      <c r="C134" s="113" t="s">
        <v>7</v>
      </c>
      <c r="D134" s="113" t="s">
        <v>416</v>
      </c>
      <c r="E134" s="114" t="s">
        <v>404</v>
      </c>
      <c r="F134" s="114" t="s">
        <v>393</v>
      </c>
      <c r="G134" s="113" t="s">
        <v>370</v>
      </c>
      <c r="H134" s="387">
        <f>H135</f>
        <v>750</v>
      </c>
      <c r="I134" s="387">
        <f>I135</f>
        <v>551.68079</v>
      </c>
      <c r="J134" s="277">
        <f>I134-H134</f>
        <v>-198.31921</v>
      </c>
      <c r="K134" s="297">
        <f>I134/H134*100</f>
        <v>73.55743866666667</v>
      </c>
    </row>
    <row r="135" spans="1:11" s="110" customFormat="1" ht="15">
      <c r="A135" s="40" t="s">
        <v>382</v>
      </c>
      <c r="B135" s="113" t="s">
        <v>19</v>
      </c>
      <c r="C135" s="113" t="s">
        <v>7</v>
      </c>
      <c r="D135" s="113" t="s">
        <v>416</v>
      </c>
      <c r="E135" s="114" t="s">
        <v>404</v>
      </c>
      <c r="F135" s="114" t="s">
        <v>393</v>
      </c>
      <c r="G135" s="113" t="s">
        <v>372</v>
      </c>
      <c r="H135" s="387">
        <f>1280-220-310</f>
        <v>750</v>
      </c>
      <c r="I135" s="387">
        <v>551.68079</v>
      </c>
      <c r="J135" s="277">
        <f t="shared" si="9"/>
        <v>-198.31921</v>
      </c>
      <c r="K135" s="297">
        <f t="shared" si="10"/>
        <v>73.55743866666667</v>
      </c>
    </row>
    <row r="136" spans="1:11" s="55" customFormat="1" ht="18" customHeight="1">
      <c r="A136" s="41" t="s">
        <v>167</v>
      </c>
      <c r="B136" s="42" t="s">
        <v>19</v>
      </c>
      <c r="C136" s="43" t="s">
        <v>8</v>
      </c>
      <c r="D136" s="43"/>
      <c r="E136" s="43"/>
      <c r="F136" s="43"/>
      <c r="G136" s="43"/>
      <c r="H136" s="362">
        <f>SUM(H137)</f>
        <v>1000</v>
      </c>
      <c r="I136" s="362">
        <f>SUM(I137)</f>
        <v>0</v>
      </c>
      <c r="J136" s="261">
        <f t="shared" si="9"/>
        <v>-1000</v>
      </c>
      <c r="K136" s="298">
        <f t="shared" si="10"/>
        <v>0</v>
      </c>
    </row>
    <row r="137" spans="1:11" s="55" customFormat="1" ht="18" customHeight="1">
      <c r="A137" s="115" t="s">
        <v>365</v>
      </c>
      <c r="B137" s="109" t="s">
        <v>19</v>
      </c>
      <c r="C137" s="109" t="s">
        <v>8</v>
      </c>
      <c r="D137" s="35" t="s">
        <v>9</v>
      </c>
      <c r="E137" s="35" t="s">
        <v>404</v>
      </c>
      <c r="F137" s="35" t="s">
        <v>5</v>
      </c>
      <c r="G137" s="109"/>
      <c r="H137" s="388">
        <f>H138</f>
        <v>1000</v>
      </c>
      <c r="I137" s="388">
        <f>I138</f>
        <v>0</v>
      </c>
      <c r="J137" s="319">
        <f>I137-H137</f>
        <v>-1000</v>
      </c>
      <c r="K137" s="295">
        <f>I137/H137*100</f>
        <v>0</v>
      </c>
    </row>
    <row r="138" spans="1:11" s="55" customFormat="1" ht="28.5" customHeight="1">
      <c r="A138" s="428" t="s">
        <v>420</v>
      </c>
      <c r="B138" s="39" t="s">
        <v>19</v>
      </c>
      <c r="C138" s="39" t="s">
        <v>8</v>
      </c>
      <c r="D138" s="39" t="s">
        <v>9</v>
      </c>
      <c r="E138" s="56" t="s">
        <v>406</v>
      </c>
      <c r="F138" s="56" t="s">
        <v>419</v>
      </c>
      <c r="G138" s="112"/>
      <c r="H138" s="362">
        <f>SUM(H140)</f>
        <v>1000</v>
      </c>
      <c r="I138" s="362">
        <f>SUM(I140)</f>
        <v>0</v>
      </c>
      <c r="J138" s="261">
        <f>I138-H138</f>
        <v>-1000</v>
      </c>
      <c r="K138" s="320">
        <f>I138/H138*100</f>
        <v>0</v>
      </c>
    </row>
    <row r="139" spans="1:11" ht="15">
      <c r="A139" s="40" t="s">
        <v>380</v>
      </c>
      <c r="B139" s="47" t="s">
        <v>19</v>
      </c>
      <c r="C139" s="113" t="s">
        <v>8</v>
      </c>
      <c r="D139" s="113" t="s">
        <v>9</v>
      </c>
      <c r="E139" s="113" t="s">
        <v>406</v>
      </c>
      <c r="F139" s="113" t="s">
        <v>419</v>
      </c>
      <c r="G139" s="113" t="s">
        <v>370</v>
      </c>
      <c r="H139" s="387">
        <f>H140</f>
        <v>1000</v>
      </c>
      <c r="I139" s="387">
        <f>I140</f>
        <v>0</v>
      </c>
      <c r="J139" s="277">
        <f>I139-H139</f>
        <v>-1000</v>
      </c>
      <c r="K139" s="297">
        <f>I139/H139*100</f>
        <v>0</v>
      </c>
    </row>
    <row r="140" spans="1:11" ht="17.25" customHeight="1">
      <c r="A140" s="40" t="s">
        <v>382</v>
      </c>
      <c r="B140" s="47" t="s">
        <v>19</v>
      </c>
      <c r="C140" s="113" t="s">
        <v>8</v>
      </c>
      <c r="D140" s="113" t="s">
        <v>9</v>
      </c>
      <c r="E140" s="113" t="s">
        <v>406</v>
      </c>
      <c r="F140" s="113" t="s">
        <v>419</v>
      </c>
      <c r="G140" s="113" t="s">
        <v>372</v>
      </c>
      <c r="H140" s="387">
        <v>1000</v>
      </c>
      <c r="I140" s="387"/>
      <c r="J140" s="277">
        <f>I140-H140</f>
        <v>-1000</v>
      </c>
      <c r="K140" s="297">
        <f>I140/H140*100</f>
        <v>0</v>
      </c>
    </row>
    <row r="141" spans="1:11" s="55" customFormat="1" ht="15.75" customHeight="1">
      <c r="A141" s="41" t="s">
        <v>173</v>
      </c>
      <c r="B141" s="42" t="s">
        <v>19</v>
      </c>
      <c r="C141" s="43" t="s">
        <v>20</v>
      </c>
      <c r="D141" s="43"/>
      <c r="E141" s="43"/>
      <c r="F141" s="43"/>
      <c r="G141" s="43"/>
      <c r="H141" s="362">
        <f>H144+H142</f>
        <v>2661.99</v>
      </c>
      <c r="I141" s="362">
        <f>I144+I142</f>
        <v>2401.48923</v>
      </c>
      <c r="J141" s="261">
        <f t="shared" si="9"/>
        <v>-260.50076999999965</v>
      </c>
      <c r="K141" s="298">
        <f t="shared" si="10"/>
        <v>90.21405903102567</v>
      </c>
    </row>
    <row r="142" spans="1:11" s="55" customFormat="1" ht="27" customHeight="1" hidden="1">
      <c r="A142" s="36" t="s">
        <v>235</v>
      </c>
      <c r="B142" s="39" t="s">
        <v>19</v>
      </c>
      <c r="C142" s="39" t="s">
        <v>20</v>
      </c>
      <c r="D142" s="39" t="s">
        <v>358</v>
      </c>
      <c r="E142" s="56" t="s">
        <v>4</v>
      </c>
      <c r="F142" s="56" t="s">
        <v>4</v>
      </c>
      <c r="G142" s="112"/>
      <c r="H142" s="386">
        <f>H143</f>
        <v>0</v>
      </c>
      <c r="I142" s="386">
        <f>I143</f>
        <v>0</v>
      </c>
      <c r="J142" s="276">
        <f t="shared" si="9"/>
        <v>0</v>
      </c>
      <c r="K142" s="296" t="e">
        <f t="shared" si="10"/>
        <v>#DIV/0!</v>
      </c>
    </row>
    <row r="143" spans="1:11" s="55" customFormat="1" ht="15.75" customHeight="1" hidden="1">
      <c r="A143" s="40" t="s">
        <v>232</v>
      </c>
      <c r="B143" s="113" t="s">
        <v>19</v>
      </c>
      <c r="C143" s="113" t="s">
        <v>20</v>
      </c>
      <c r="D143" s="113" t="s">
        <v>358</v>
      </c>
      <c r="E143" s="114" t="s">
        <v>33</v>
      </c>
      <c r="F143" s="114" t="s">
        <v>4</v>
      </c>
      <c r="G143" s="113" t="s">
        <v>91</v>
      </c>
      <c r="H143" s="387"/>
      <c r="I143" s="387"/>
      <c r="J143" s="277">
        <f t="shared" si="9"/>
        <v>0</v>
      </c>
      <c r="K143" s="297" t="e">
        <f t="shared" si="10"/>
        <v>#DIV/0!</v>
      </c>
    </row>
    <row r="144" spans="1:11" ht="15">
      <c r="A144" s="32" t="s">
        <v>173</v>
      </c>
      <c r="B144" s="116" t="s">
        <v>19</v>
      </c>
      <c r="C144" s="35" t="s">
        <v>20</v>
      </c>
      <c r="D144" s="35" t="s">
        <v>38</v>
      </c>
      <c r="E144" s="35" t="s">
        <v>404</v>
      </c>
      <c r="F144" s="35" t="s">
        <v>5</v>
      </c>
      <c r="G144" s="35"/>
      <c r="H144" s="360">
        <f>H146+H151+H156+H159</f>
        <v>2661.99</v>
      </c>
      <c r="I144" s="360">
        <f>I146+I151+I156+I159</f>
        <v>2401.48923</v>
      </c>
      <c r="J144" s="258">
        <f t="shared" si="9"/>
        <v>-260.50076999999965</v>
      </c>
      <c r="K144" s="295">
        <f t="shared" si="10"/>
        <v>90.21405903102567</v>
      </c>
    </row>
    <row r="145" spans="1:11" ht="15" hidden="1">
      <c r="A145" s="32" t="s">
        <v>175</v>
      </c>
      <c r="B145" s="117" t="s">
        <v>19</v>
      </c>
      <c r="C145" s="39" t="s">
        <v>8</v>
      </c>
      <c r="D145" s="39" t="s">
        <v>172</v>
      </c>
      <c r="E145" s="39" t="s">
        <v>4</v>
      </c>
      <c r="F145" s="39" t="s">
        <v>4</v>
      </c>
      <c r="G145" s="39" t="s">
        <v>176</v>
      </c>
      <c r="H145" s="361"/>
      <c r="I145" s="361"/>
      <c r="J145" s="259">
        <f t="shared" si="9"/>
        <v>0</v>
      </c>
      <c r="K145" s="295" t="e">
        <f t="shared" si="10"/>
        <v>#DIV/0!</v>
      </c>
    </row>
    <row r="146" spans="1:11" ht="15.75" customHeight="1">
      <c r="A146" s="111" t="s">
        <v>177</v>
      </c>
      <c r="B146" s="117" t="s">
        <v>19</v>
      </c>
      <c r="C146" s="39" t="s">
        <v>20</v>
      </c>
      <c r="D146" s="39" t="s">
        <v>38</v>
      </c>
      <c r="E146" s="39" t="s">
        <v>409</v>
      </c>
      <c r="F146" s="39" t="s">
        <v>417</v>
      </c>
      <c r="G146" s="39"/>
      <c r="H146" s="361">
        <f>H147</f>
        <v>1280</v>
      </c>
      <c r="I146" s="361">
        <f>I147</f>
        <v>1075.88501</v>
      </c>
      <c r="J146" s="259">
        <f t="shared" si="9"/>
        <v>-204.11499000000003</v>
      </c>
      <c r="K146" s="297">
        <f t="shared" si="10"/>
        <v>84.05351640625</v>
      </c>
    </row>
    <row r="147" spans="1:11" ht="15">
      <c r="A147" s="40" t="s">
        <v>380</v>
      </c>
      <c r="B147" s="47" t="s">
        <v>19</v>
      </c>
      <c r="C147" s="113" t="s">
        <v>20</v>
      </c>
      <c r="D147" s="113" t="s">
        <v>38</v>
      </c>
      <c r="E147" s="113" t="s">
        <v>409</v>
      </c>
      <c r="F147" s="113" t="s">
        <v>417</v>
      </c>
      <c r="G147" s="113" t="s">
        <v>370</v>
      </c>
      <c r="H147" s="387">
        <f>H148</f>
        <v>1280</v>
      </c>
      <c r="I147" s="387">
        <f>I148</f>
        <v>1075.88501</v>
      </c>
      <c r="J147" s="277">
        <f>I147-H147</f>
        <v>-204.11499000000003</v>
      </c>
      <c r="K147" s="297">
        <f>I147/H147*100</f>
        <v>84.05351640625</v>
      </c>
    </row>
    <row r="148" spans="1:11" ht="17.25" customHeight="1">
      <c r="A148" s="40" t="s">
        <v>382</v>
      </c>
      <c r="B148" s="47" t="s">
        <v>19</v>
      </c>
      <c r="C148" s="113" t="s">
        <v>20</v>
      </c>
      <c r="D148" s="113" t="s">
        <v>38</v>
      </c>
      <c r="E148" s="113" t="s">
        <v>409</v>
      </c>
      <c r="F148" s="113" t="s">
        <v>417</v>
      </c>
      <c r="G148" s="113" t="s">
        <v>372</v>
      </c>
      <c r="H148" s="387">
        <f>1400-120</f>
        <v>1280</v>
      </c>
      <c r="I148" s="387">
        <v>1075.88501</v>
      </c>
      <c r="J148" s="277">
        <f t="shared" si="9"/>
        <v>-204.11499000000003</v>
      </c>
      <c r="K148" s="297">
        <f t="shared" si="10"/>
        <v>84.05351640625</v>
      </c>
    </row>
    <row r="149" spans="1:11" s="110" customFormat="1" ht="15" hidden="1">
      <c r="A149" s="108" t="s">
        <v>178</v>
      </c>
      <c r="B149" s="109" t="s">
        <v>19</v>
      </c>
      <c r="C149" s="109" t="s">
        <v>8</v>
      </c>
      <c r="D149" s="35" t="s">
        <v>179</v>
      </c>
      <c r="E149" s="35" t="s">
        <v>4</v>
      </c>
      <c r="F149" s="35" t="s">
        <v>4</v>
      </c>
      <c r="G149" s="109"/>
      <c r="H149" s="385"/>
      <c r="I149" s="385"/>
      <c r="J149" s="275">
        <f t="shared" si="9"/>
        <v>0</v>
      </c>
      <c r="K149" s="295" t="e">
        <f t="shared" si="10"/>
        <v>#DIV/0!</v>
      </c>
    </row>
    <row r="150" spans="1:11" s="110" customFormat="1" ht="15" hidden="1">
      <c r="A150" s="108" t="s">
        <v>180</v>
      </c>
      <c r="B150" s="39" t="s">
        <v>19</v>
      </c>
      <c r="C150" s="39" t="s">
        <v>8</v>
      </c>
      <c r="D150" s="39" t="s">
        <v>179</v>
      </c>
      <c r="E150" s="56" t="s">
        <v>4</v>
      </c>
      <c r="F150" s="56" t="s">
        <v>4</v>
      </c>
      <c r="G150" s="39" t="s">
        <v>181</v>
      </c>
      <c r="H150" s="361"/>
      <c r="I150" s="361"/>
      <c r="J150" s="259">
        <f t="shared" si="9"/>
        <v>0</v>
      </c>
      <c r="K150" s="295" t="e">
        <f t="shared" si="10"/>
        <v>#DIV/0!</v>
      </c>
    </row>
    <row r="151" spans="1:11" s="110" customFormat="1" ht="28.5" customHeight="1" hidden="1">
      <c r="A151" s="111" t="s">
        <v>182</v>
      </c>
      <c r="B151" s="45" t="s">
        <v>19</v>
      </c>
      <c r="C151" s="45" t="s">
        <v>20</v>
      </c>
      <c r="D151" s="45" t="s">
        <v>174</v>
      </c>
      <c r="E151" s="118" t="s">
        <v>8</v>
      </c>
      <c r="F151" s="118" t="s">
        <v>4</v>
      </c>
      <c r="G151" s="45"/>
      <c r="H151" s="368">
        <f>H152</f>
        <v>0</v>
      </c>
      <c r="I151" s="368">
        <f>I152</f>
        <v>0</v>
      </c>
      <c r="J151" s="262">
        <f t="shared" si="9"/>
        <v>0</v>
      </c>
      <c r="K151" s="296" t="e">
        <f t="shared" si="10"/>
        <v>#DIV/0!</v>
      </c>
    </row>
    <row r="152" spans="1:11" s="110" customFormat="1" ht="15.75" customHeight="1" hidden="1">
      <c r="A152" s="40" t="s">
        <v>380</v>
      </c>
      <c r="B152" s="45" t="s">
        <v>19</v>
      </c>
      <c r="C152" s="45" t="s">
        <v>20</v>
      </c>
      <c r="D152" s="45" t="s">
        <v>174</v>
      </c>
      <c r="E152" s="118" t="s">
        <v>8</v>
      </c>
      <c r="F152" s="118" t="s">
        <v>4</v>
      </c>
      <c r="G152" s="39" t="s">
        <v>370</v>
      </c>
      <c r="H152" s="361">
        <f>H153</f>
        <v>0</v>
      </c>
      <c r="I152" s="361">
        <f>I153</f>
        <v>0</v>
      </c>
      <c r="J152" s="259">
        <f>I152-H152</f>
        <v>0</v>
      </c>
      <c r="K152" s="297" t="e">
        <f>I152/H152*100</f>
        <v>#DIV/0!</v>
      </c>
    </row>
    <row r="153" spans="1:11" s="110" customFormat="1" ht="16.5" customHeight="1" hidden="1">
      <c r="A153" s="40" t="s">
        <v>382</v>
      </c>
      <c r="B153" s="45" t="s">
        <v>19</v>
      </c>
      <c r="C153" s="45" t="s">
        <v>20</v>
      </c>
      <c r="D153" s="45" t="s">
        <v>174</v>
      </c>
      <c r="E153" s="118" t="s">
        <v>8</v>
      </c>
      <c r="F153" s="118" t="s">
        <v>4</v>
      </c>
      <c r="G153" s="39" t="s">
        <v>372</v>
      </c>
      <c r="H153" s="361"/>
      <c r="I153" s="361"/>
      <c r="J153" s="259">
        <f t="shared" si="9"/>
        <v>0</v>
      </c>
      <c r="K153" s="297" t="e">
        <f t="shared" si="10"/>
        <v>#DIV/0!</v>
      </c>
    </row>
    <row r="154" spans="1:11" s="110" customFormat="1" ht="15" hidden="1">
      <c r="A154" s="119" t="s">
        <v>183</v>
      </c>
      <c r="B154" s="45" t="s">
        <v>19</v>
      </c>
      <c r="C154" s="45" t="s">
        <v>20</v>
      </c>
      <c r="D154" s="45" t="s">
        <v>174</v>
      </c>
      <c r="E154" s="118" t="s">
        <v>20</v>
      </c>
      <c r="F154" s="118" t="s">
        <v>4</v>
      </c>
      <c r="G154" s="39"/>
      <c r="H154" s="361">
        <f>H155</f>
        <v>0</v>
      </c>
      <c r="I154" s="361">
        <f>I155</f>
        <v>0</v>
      </c>
      <c r="J154" s="259">
        <f t="shared" si="9"/>
        <v>0</v>
      </c>
      <c r="K154" s="297" t="e">
        <f t="shared" si="10"/>
        <v>#DIV/0!</v>
      </c>
    </row>
    <row r="155" spans="1:11" s="110" customFormat="1" ht="15" hidden="1">
      <c r="A155" s="40" t="s">
        <v>90</v>
      </c>
      <c r="B155" s="45" t="s">
        <v>19</v>
      </c>
      <c r="C155" s="45" t="s">
        <v>20</v>
      </c>
      <c r="D155" s="45" t="s">
        <v>174</v>
      </c>
      <c r="E155" s="118" t="s">
        <v>20</v>
      </c>
      <c r="F155" s="118" t="s">
        <v>4</v>
      </c>
      <c r="G155" s="39" t="s">
        <v>91</v>
      </c>
      <c r="H155" s="361">
        <f>10-10</f>
        <v>0</v>
      </c>
      <c r="I155" s="361">
        <f>10-10</f>
        <v>0</v>
      </c>
      <c r="J155" s="259">
        <f t="shared" si="9"/>
        <v>0</v>
      </c>
      <c r="K155" s="297" t="e">
        <f t="shared" si="10"/>
        <v>#DIV/0!</v>
      </c>
    </row>
    <row r="156" spans="1:11" s="110" customFormat="1" ht="17.25" customHeight="1" hidden="1">
      <c r="A156" s="111" t="s">
        <v>184</v>
      </c>
      <c r="B156" s="39" t="s">
        <v>19</v>
      </c>
      <c r="C156" s="39" t="s">
        <v>20</v>
      </c>
      <c r="D156" s="39" t="s">
        <v>174</v>
      </c>
      <c r="E156" s="56" t="s">
        <v>33</v>
      </c>
      <c r="F156" s="56" t="s">
        <v>4</v>
      </c>
      <c r="G156" s="39"/>
      <c r="H156" s="368">
        <f>H157</f>
        <v>0</v>
      </c>
      <c r="I156" s="368">
        <f>I157</f>
        <v>0</v>
      </c>
      <c r="J156" s="262">
        <f>I156-H156</f>
        <v>0</v>
      </c>
      <c r="K156" s="296" t="e">
        <f>I156/H156*100</f>
        <v>#DIV/0!</v>
      </c>
    </row>
    <row r="157" spans="1:11" s="110" customFormat="1" ht="17.25" customHeight="1" hidden="1">
      <c r="A157" s="40" t="s">
        <v>380</v>
      </c>
      <c r="B157" s="39" t="s">
        <v>19</v>
      </c>
      <c r="C157" s="39" t="s">
        <v>20</v>
      </c>
      <c r="D157" s="39" t="s">
        <v>174</v>
      </c>
      <c r="E157" s="56" t="s">
        <v>33</v>
      </c>
      <c r="F157" s="56" t="s">
        <v>4</v>
      </c>
      <c r="G157" s="39" t="s">
        <v>370</v>
      </c>
      <c r="H157" s="361">
        <f>H158</f>
        <v>0</v>
      </c>
      <c r="I157" s="361">
        <f>I158</f>
        <v>0</v>
      </c>
      <c r="J157" s="259">
        <f>I157-H157</f>
        <v>0</v>
      </c>
      <c r="K157" s="297" t="e">
        <f>I157/H157*100</f>
        <v>#DIV/0!</v>
      </c>
    </row>
    <row r="158" spans="1:11" s="110" customFormat="1" ht="17.25" customHeight="1" hidden="1">
      <c r="A158" s="40" t="s">
        <v>382</v>
      </c>
      <c r="B158" s="39" t="s">
        <v>19</v>
      </c>
      <c r="C158" s="39" t="s">
        <v>20</v>
      </c>
      <c r="D158" s="39" t="s">
        <v>174</v>
      </c>
      <c r="E158" s="56" t="s">
        <v>33</v>
      </c>
      <c r="F158" s="56" t="s">
        <v>4</v>
      </c>
      <c r="G158" s="39" t="s">
        <v>372</v>
      </c>
      <c r="H158" s="361"/>
      <c r="I158" s="361"/>
      <c r="J158" s="259">
        <f t="shared" si="9"/>
        <v>0</v>
      </c>
      <c r="K158" s="297" t="e">
        <f>I158/H158*100</f>
        <v>#DIV/0!</v>
      </c>
    </row>
    <row r="159" spans="1:11" ht="16.5" customHeight="1">
      <c r="A159" s="119" t="s">
        <v>185</v>
      </c>
      <c r="B159" s="117" t="s">
        <v>19</v>
      </c>
      <c r="C159" s="39" t="s">
        <v>20</v>
      </c>
      <c r="D159" s="39" t="s">
        <v>38</v>
      </c>
      <c r="E159" s="39" t="s">
        <v>409</v>
      </c>
      <c r="F159" s="39" t="s">
        <v>418</v>
      </c>
      <c r="G159" s="45"/>
      <c r="H159" s="368">
        <f>H160</f>
        <v>1381.99</v>
      </c>
      <c r="I159" s="368">
        <f>I160</f>
        <v>1325.60422</v>
      </c>
      <c r="J159" s="262">
        <f t="shared" si="9"/>
        <v>-56.38578000000007</v>
      </c>
      <c r="K159" s="296">
        <f t="shared" si="10"/>
        <v>95.91995745265885</v>
      </c>
    </row>
    <row r="160" spans="1:11" ht="17.25" customHeight="1">
      <c r="A160" s="40" t="s">
        <v>380</v>
      </c>
      <c r="B160" s="117" t="s">
        <v>19</v>
      </c>
      <c r="C160" s="39" t="s">
        <v>20</v>
      </c>
      <c r="D160" s="39" t="s">
        <v>38</v>
      </c>
      <c r="E160" s="39" t="s">
        <v>409</v>
      </c>
      <c r="F160" s="39" t="s">
        <v>418</v>
      </c>
      <c r="G160" s="39" t="s">
        <v>370</v>
      </c>
      <c r="H160" s="361">
        <f>H161</f>
        <v>1381.99</v>
      </c>
      <c r="I160" s="361">
        <f>I161</f>
        <v>1325.60422</v>
      </c>
      <c r="J160" s="259">
        <f>I160-H160</f>
        <v>-56.38578000000007</v>
      </c>
      <c r="K160" s="297">
        <f>I160/H160*100</f>
        <v>95.91995745265885</v>
      </c>
    </row>
    <row r="161" spans="1:11" ht="17.25" customHeight="1" thickBot="1">
      <c r="A161" s="40" t="s">
        <v>382</v>
      </c>
      <c r="B161" s="117" t="s">
        <v>19</v>
      </c>
      <c r="C161" s="39" t="s">
        <v>20</v>
      </c>
      <c r="D161" s="39" t="s">
        <v>38</v>
      </c>
      <c r="E161" s="39" t="s">
        <v>409</v>
      </c>
      <c r="F161" s="39" t="s">
        <v>418</v>
      </c>
      <c r="G161" s="39" t="s">
        <v>372</v>
      </c>
      <c r="H161" s="361">
        <f>650+461.99+270</f>
        <v>1381.99</v>
      </c>
      <c r="I161" s="361">
        <v>1325.60422</v>
      </c>
      <c r="J161" s="259">
        <f t="shared" si="9"/>
        <v>-56.38578000000007</v>
      </c>
      <c r="K161" s="297">
        <f t="shared" si="10"/>
        <v>95.91995745265885</v>
      </c>
    </row>
    <row r="162" spans="1:11" s="55" customFormat="1" ht="27.75" customHeight="1" hidden="1">
      <c r="A162" s="41" t="s">
        <v>186</v>
      </c>
      <c r="B162" s="99" t="s">
        <v>19</v>
      </c>
      <c r="C162" s="100" t="s">
        <v>33</v>
      </c>
      <c r="D162" s="100"/>
      <c r="E162" s="100"/>
      <c r="F162" s="100"/>
      <c r="G162" s="100"/>
      <c r="H162" s="382">
        <f>SUM(H163+H165)</f>
        <v>0</v>
      </c>
      <c r="I162" s="382">
        <f>SUM(I163+I165)</f>
        <v>0</v>
      </c>
      <c r="J162" s="273">
        <f t="shared" si="9"/>
        <v>0</v>
      </c>
      <c r="K162" s="317" t="e">
        <f t="shared" si="10"/>
        <v>#DIV/0!</v>
      </c>
    </row>
    <row r="163" spans="1:11" ht="13.5" hidden="1" thickBot="1">
      <c r="A163" s="32" t="s">
        <v>168</v>
      </c>
      <c r="B163" s="120" t="s">
        <v>19</v>
      </c>
      <c r="C163" s="61" t="s">
        <v>33</v>
      </c>
      <c r="D163" s="61" t="s">
        <v>169</v>
      </c>
      <c r="E163" s="61" t="s">
        <v>4</v>
      </c>
      <c r="F163" s="61" t="s">
        <v>4</v>
      </c>
      <c r="G163" s="61"/>
      <c r="H163" s="369">
        <f>SUM(H164)</f>
        <v>0</v>
      </c>
      <c r="I163" s="369">
        <f>SUM(I164)</f>
        <v>0</v>
      </c>
      <c r="J163" s="263">
        <f t="shared" si="9"/>
        <v>0</v>
      </c>
      <c r="K163" s="306" t="e">
        <f t="shared" si="10"/>
        <v>#DIV/0!</v>
      </c>
    </row>
    <row r="164" spans="1:11" ht="30" customHeight="1" hidden="1" thickBot="1">
      <c r="A164" s="36" t="s">
        <v>170</v>
      </c>
      <c r="B164" s="121" t="s">
        <v>19</v>
      </c>
      <c r="C164" s="63" t="s">
        <v>33</v>
      </c>
      <c r="D164" s="63" t="s">
        <v>169</v>
      </c>
      <c r="E164" s="63" t="s">
        <v>4</v>
      </c>
      <c r="F164" s="63" t="s">
        <v>4</v>
      </c>
      <c r="G164" s="63" t="s">
        <v>171</v>
      </c>
      <c r="H164" s="370"/>
      <c r="I164" s="370"/>
      <c r="J164" s="264">
        <f t="shared" si="9"/>
        <v>0</v>
      </c>
      <c r="K164" s="307" t="e">
        <f t="shared" si="10"/>
        <v>#DIV/0!</v>
      </c>
    </row>
    <row r="165" spans="1:11" ht="17.25" customHeight="1" hidden="1" thickBot="1">
      <c r="A165" s="32" t="s">
        <v>187</v>
      </c>
      <c r="B165" s="120" t="s">
        <v>19</v>
      </c>
      <c r="C165" s="61" t="s">
        <v>33</v>
      </c>
      <c r="D165" s="61" t="s">
        <v>188</v>
      </c>
      <c r="E165" s="61" t="s">
        <v>4</v>
      </c>
      <c r="F165" s="61" t="s">
        <v>4</v>
      </c>
      <c r="G165" s="61"/>
      <c r="H165" s="369">
        <f>SUM(H166)</f>
        <v>0</v>
      </c>
      <c r="I165" s="369">
        <f>SUM(I166)</f>
        <v>0</v>
      </c>
      <c r="J165" s="263">
        <f t="shared" si="9"/>
        <v>0</v>
      </c>
      <c r="K165" s="306" t="e">
        <f t="shared" si="10"/>
        <v>#DIV/0!</v>
      </c>
    </row>
    <row r="166" spans="1:11" ht="13.5" hidden="1" thickBot="1">
      <c r="A166" s="111" t="s">
        <v>189</v>
      </c>
      <c r="B166" s="62" t="s">
        <v>19</v>
      </c>
      <c r="C166" s="63" t="s">
        <v>33</v>
      </c>
      <c r="D166" s="63" t="s">
        <v>188</v>
      </c>
      <c r="E166" s="63" t="s">
        <v>4</v>
      </c>
      <c r="F166" s="63" t="s">
        <v>4</v>
      </c>
      <c r="G166" s="63" t="s">
        <v>176</v>
      </c>
      <c r="H166" s="370"/>
      <c r="I166" s="370"/>
      <c r="J166" s="264">
        <f t="shared" si="9"/>
        <v>0</v>
      </c>
      <c r="K166" s="307" t="e">
        <f t="shared" si="10"/>
        <v>#DIV/0!</v>
      </c>
    </row>
    <row r="167" spans="1:11" ht="13.5" hidden="1" thickBot="1">
      <c r="A167" s="122"/>
      <c r="B167" s="123"/>
      <c r="C167" s="124"/>
      <c r="D167" s="124"/>
      <c r="E167" s="124"/>
      <c r="F167" s="124"/>
      <c r="G167" s="124"/>
      <c r="H167" s="389"/>
      <c r="I167" s="389"/>
      <c r="J167" s="321">
        <f t="shared" si="9"/>
        <v>0</v>
      </c>
      <c r="K167" s="322" t="e">
        <f t="shared" si="10"/>
        <v>#DIV/0!</v>
      </c>
    </row>
    <row r="168" spans="1:11" ht="15.75" hidden="1" thickBot="1">
      <c r="A168" s="125" t="s">
        <v>190</v>
      </c>
      <c r="B168" s="126" t="s">
        <v>22</v>
      </c>
      <c r="C168" s="127"/>
      <c r="D168" s="127"/>
      <c r="E168" s="127"/>
      <c r="F168" s="127"/>
      <c r="G168" s="127"/>
      <c r="H168" s="390">
        <f>SUM(H170)</f>
        <v>0</v>
      </c>
      <c r="I168" s="390">
        <f>SUM(I170)</f>
        <v>0</v>
      </c>
      <c r="J168" s="323">
        <f t="shared" si="9"/>
        <v>0</v>
      </c>
      <c r="K168" s="324" t="e">
        <f t="shared" si="10"/>
        <v>#DIV/0!</v>
      </c>
    </row>
    <row r="169" spans="1:11" ht="14.25" hidden="1" thickBot="1">
      <c r="A169" s="41" t="s">
        <v>191</v>
      </c>
      <c r="B169" s="128" t="s">
        <v>22</v>
      </c>
      <c r="C169" s="129" t="s">
        <v>8</v>
      </c>
      <c r="D169" s="129" t="s">
        <v>5</v>
      </c>
      <c r="E169" s="129" t="s">
        <v>4</v>
      </c>
      <c r="F169" s="129" t="s">
        <v>4</v>
      </c>
      <c r="G169" s="129" t="s">
        <v>5</v>
      </c>
      <c r="H169" s="391">
        <f>H170</f>
        <v>0</v>
      </c>
      <c r="I169" s="391">
        <f>I170</f>
        <v>0</v>
      </c>
      <c r="J169" s="325">
        <f t="shared" si="9"/>
        <v>0</v>
      </c>
      <c r="K169" s="326" t="e">
        <f t="shared" si="10"/>
        <v>#DIV/0!</v>
      </c>
    </row>
    <row r="170" spans="1:11" ht="13.5" hidden="1" thickBot="1">
      <c r="A170" s="130" t="s">
        <v>192</v>
      </c>
      <c r="B170" s="66" t="s">
        <v>22</v>
      </c>
      <c r="C170" s="67" t="s">
        <v>8</v>
      </c>
      <c r="D170" s="67" t="s">
        <v>193</v>
      </c>
      <c r="E170" s="67" t="s">
        <v>4</v>
      </c>
      <c r="F170" s="67" t="s">
        <v>4</v>
      </c>
      <c r="G170" s="67" t="s">
        <v>194</v>
      </c>
      <c r="H170" s="371"/>
      <c r="I170" s="371"/>
      <c r="J170" s="265">
        <f t="shared" si="9"/>
        <v>0</v>
      </c>
      <c r="K170" s="308" t="e">
        <f t="shared" si="10"/>
        <v>#DIV/0!</v>
      </c>
    </row>
    <row r="171" spans="1:11" s="82" customFormat="1" ht="0.75" customHeight="1" thickBot="1">
      <c r="A171" s="79" t="s">
        <v>195</v>
      </c>
      <c r="B171" s="131" t="s">
        <v>106</v>
      </c>
      <c r="C171" s="131"/>
      <c r="D171" s="131"/>
      <c r="E171" s="131"/>
      <c r="F171" s="131"/>
      <c r="G171" s="131"/>
      <c r="H171" s="392">
        <f>H198</f>
        <v>0</v>
      </c>
      <c r="I171" s="392">
        <f>I198</f>
        <v>0</v>
      </c>
      <c r="J171" s="278">
        <f t="shared" si="9"/>
        <v>0</v>
      </c>
      <c r="K171" s="327" t="e">
        <f t="shared" si="10"/>
        <v>#DIV/0!</v>
      </c>
    </row>
    <row r="172" spans="1:11" s="134" customFormat="1" ht="15" customHeight="1" hidden="1" thickBot="1">
      <c r="A172" s="57" t="s">
        <v>196</v>
      </c>
      <c r="B172" s="132" t="s">
        <v>106</v>
      </c>
      <c r="C172" s="132" t="s">
        <v>7</v>
      </c>
      <c r="D172" s="133"/>
      <c r="E172" s="133"/>
      <c r="F172" s="133"/>
      <c r="G172" s="132"/>
      <c r="H172" s="393">
        <f>SUM(H173)</f>
        <v>0</v>
      </c>
      <c r="I172" s="393">
        <f>SUM(I173)</f>
        <v>0</v>
      </c>
      <c r="J172" s="279">
        <f t="shared" si="9"/>
        <v>0</v>
      </c>
      <c r="K172" s="315" t="e">
        <f t="shared" si="10"/>
        <v>#DIV/0!</v>
      </c>
    </row>
    <row r="173" spans="1:11" s="26" customFormat="1" ht="13.5" hidden="1" thickBot="1">
      <c r="A173" s="32" t="s">
        <v>197</v>
      </c>
      <c r="B173" s="95" t="s">
        <v>106</v>
      </c>
      <c r="C173" s="95" t="s">
        <v>7</v>
      </c>
      <c r="D173" s="61" t="s">
        <v>46</v>
      </c>
      <c r="E173" s="61" t="s">
        <v>4</v>
      </c>
      <c r="F173" s="61" t="s">
        <v>4</v>
      </c>
      <c r="G173" s="95"/>
      <c r="H173" s="394">
        <f>SUM(H174)</f>
        <v>0</v>
      </c>
      <c r="I173" s="394">
        <f>SUM(I174)</f>
        <v>0</v>
      </c>
      <c r="J173" s="280">
        <f t="shared" si="9"/>
        <v>0</v>
      </c>
      <c r="K173" s="306" t="e">
        <f t="shared" si="10"/>
        <v>#DIV/0!</v>
      </c>
    </row>
    <row r="174" spans="1:11" s="26" customFormat="1" ht="13.5" hidden="1" thickBot="1">
      <c r="A174" s="36" t="s">
        <v>198</v>
      </c>
      <c r="B174" s="135" t="s">
        <v>106</v>
      </c>
      <c r="C174" s="63" t="s">
        <v>7</v>
      </c>
      <c r="D174" s="63" t="s">
        <v>46</v>
      </c>
      <c r="E174" s="63" t="s">
        <v>4</v>
      </c>
      <c r="F174" s="63" t="s">
        <v>4</v>
      </c>
      <c r="G174" s="63" t="s">
        <v>199</v>
      </c>
      <c r="H174" s="370"/>
      <c r="I174" s="370"/>
      <c r="J174" s="264">
        <f t="shared" si="9"/>
        <v>0</v>
      </c>
      <c r="K174" s="307" t="e">
        <f t="shared" si="10"/>
        <v>#DIV/0!</v>
      </c>
    </row>
    <row r="175" spans="1:11" s="107" customFormat="1" ht="14.25" hidden="1" thickBot="1">
      <c r="A175" s="41" t="s">
        <v>200</v>
      </c>
      <c r="B175" s="136" t="s">
        <v>106</v>
      </c>
      <c r="C175" s="136" t="s">
        <v>8</v>
      </c>
      <c r="D175" s="100"/>
      <c r="E175" s="100"/>
      <c r="F175" s="100"/>
      <c r="G175" s="136"/>
      <c r="H175" s="395">
        <f>SUM(H178+H180+H182)+H177+H187+H189</f>
        <v>0</v>
      </c>
      <c r="I175" s="395">
        <f>SUM(I178+I180+I182)+I177+I187+I189</f>
        <v>0</v>
      </c>
      <c r="J175" s="328">
        <f t="shared" si="9"/>
        <v>0</v>
      </c>
      <c r="K175" s="317" t="e">
        <f t="shared" si="10"/>
        <v>#DIV/0!</v>
      </c>
    </row>
    <row r="176" spans="1:11" s="107" customFormat="1" ht="14.25" hidden="1" thickBot="1">
      <c r="A176" s="137" t="s">
        <v>168</v>
      </c>
      <c r="B176" s="95" t="s">
        <v>106</v>
      </c>
      <c r="C176" s="95" t="s">
        <v>8</v>
      </c>
      <c r="D176" s="129" t="s">
        <v>169</v>
      </c>
      <c r="E176" s="129" t="s">
        <v>201</v>
      </c>
      <c r="F176" s="129" t="s">
        <v>4</v>
      </c>
      <c r="G176" s="138"/>
      <c r="H176" s="396">
        <f>SUM(H177)</f>
        <v>0</v>
      </c>
      <c r="I176" s="396">
        <f>SUM(I177)</f>
        <v>0</v>
      </c>
      <c r="J176" s="329">
        <f t="shared" si="9"/>
        <v>0</v>
      </c>
      <c r="K176" s="306" t="e">
        <f t="shared" si="10"/>
        <v>#DIV/0!</v>
      </c>
    </row>
    <row r="177" spans="1:11" s="107" customFormat="1" ht="14.25" hidden="1" thickBot="1">
      <c r="A177" s="137" t="s">
        <v>170</v>
      </c>
      <c r="B177" s="139" t="s">
        <v>106</v>
      </c>
      <c r="C177" s="102" t="s">
        <v>8</v>
      </c>
      <c r="D177" s="129" t="s">
        <v>169</v>
      </c>
      <c r="E177" s="129" t="s">
        <v>4</v>
      </c>
      <c r="F177" s="129" t="s">
        <v>4</v>
      </c>
      <c r="G177" s="138" t="s">
        <v>171</v>
      </c>
      <c r="H177" s="396"/>
      <c r="I177" s="396"/>
      <c r="J177" s="329">
        <f t="shared" si="9"/>
        <v>0</v>
      </c>
      <c r="K177" s="326" t="e">
        <f t="shared" si="10"/>
        <v>#DIV/0!</v>
      </c>
    </row>
    <row r="178" spans="1:11" s="110" customFormat="1" ht="13.5" hidden="1" thickBot="1">
      <c r="A178" s="32" t="s">
        <v>202</v>
      </c>
      <c r="B178" s="95" t="s">
        <v>106</v>
      </c>
      <c r="C178" s="95" t="s">
        <v>8</v>
      </c>
      <c r="D178" s="61" t="s">
        <v>203</v>
      </c>
      <c r="E178" s="95" t="s">
        <v>109</v>
      </c>
      <c r="F178" s="95" t="s">
        <v>109</v>
      </c>
      <c r="G178" s="95"/>
      <c r="H178" s="394">
        <f>SUM(H179)</f>
        <v>0</v>
      </c>
      <c r="I178" s="394">
        <f>SUM(I179)</f>
        <v>0</v>
      </c>
      <c r="J178" s="280">
        <f t="shared" si="9"/>
        <v>0</v>
      </c>
      <c r="K178" s="306" t="e">
        <f t="shared" si="10"/>
        <v>#DIV/0!</v>
      </c>
    </row>
    <row r="179" spans="1:11" s="110" customFormat="1" ht="13.5" hidden="1" thickBot="1">
      <c r="A179" s="36" t="s">
        <v>198</v>
      </c>
      <c r="B179" s="139" t="s">
        <v>106</v>
      </c>
      <c r="C179" s="102" t="s">
        <v>8</v>
      </c>
      <c r="D179" s="63" t="s">
        <v>203</v>
      </c>
      <c r="E179" s="102" t="s">
        <v>109</v>
      </c>
      <c r="F179" s="102" t="s">
        <v>109</v>
      </c>
      <c r="G179" s="102" t="s">
        <v>199</v>
      </c>
      <c r="H179" s="397"/>
      <c r="I179" s="397"/>
      <c r="J179" s="281">
        <f t="shared" si="9"/>
        <v>0</v>
      </c>
      <c r="K179" s="307" t="e">
        <f t="shared" si="10"/>
        <v>#DIV/0!</v>
      </c>
    </row>
    <row r="180" spans="1:11" s="110" customFormat="1" ht="13.5" hidden="1" thickBot="1">
      <c r="A180" s="32" t="s">
        <v>204</v>
      </c>
      <c r="B180" s="95" t="s">
        <v>106</v>
      </c>
      <c r="C180" s="95" t="s">
        <v>8</v>
      </c>
      <c r="D180" s="61" t="s">
        <v>205</v>
      </c>
      <c r="E180" s="61" t="s">
        <v>4</v>
      </c>
      <c r="F180" s="61" t="s">
        <v>4</v>
      </c>
      <c r="G180" s="95"/>
      <c r="H180" s="394">
        <f>SUM(H181)</f>
        <v>0</v>
      </c>
      <c r="I180" s="394">
        <f>SUM(I181)</f>
        <v>0</v>
      </c>
      <c r="J180" s="280">
        <f t="shared" si="9"/>
        <v>0</v>
      </c>
      <c r="K180" s="306" t="e">
        <f t="shared" si="10"/>
        <v>#DIV/0!</v>
      </c>
    </row>
    <row r="181" spans="1:11" s="110" customFormat="1" ht="13.5" hidden="1" thickBot="1">
      <c r="A181" s="36" t="s">
        <v>198</v>
      </c>
      <c r="B181" s="139" t="s">
        <v>106</v>
      </c>
      <c r="C181" s="102" t="s">
        <v>8</v>
      </c>
      <c r="D181" s="63" t="s">
        <v>205</v>
      </c>
      <c r="E181" s="63" t="s">
        <v>4</v>
      </c>
      <c r="F181" s="63" t="s">
        <v>4</v>
      </c>
      <c r="G181" s="102" t="s">
        <v>199</v>
      </c>
      <c r="H181" s="397"/>
      <c r="I181" s="397"/>
      <c r="J181" s="281">
        <f t="shared" si="9"/>
        <v>0</v>
      </c>
      <c r="K181" s="307" t="e">
        <f t="shared" si="10"/>
        <v>#DIV/0!</v>
      </c>
    </row>
    <row r="182" spans="1:11" s="110" customFormat="1" ht="13.5" hidden="1" thickBot="1">
      <c r="A182" s="32" t="s">
        <v>206</v>
      </c>
      <c r="B182" s="95" t="s">
        <v>106</v>
      </c>
      <c r="C182" s="95" t="s">
        <v>8</v>
      </c>
      <c r="D182" s="61" t="s">
        <v>207</v>
      </c>
      <c r="E182" s="61" t="s">
        <v>4</v>
      </c>
      <c r="F182" s="61" t="s">
        <v>4</v>
      </c>
      <c r="G182" s="95"/>
      <c r="H182" s="394">
        <f>SUM(H183)</f>
        <v>0</v>
      </c>
      <c r="I182" s="394">
        <f>SUM(I183)</f>
        <v>0</v>
      </c>
      <c r="J182" s="280">
        <f t="shared" si="9"/>
        <v>0</v>
      </c>
      <c r="K182" s="306" t="e">
        <f t="shared" si="10"/>
        <v>#DIV/0!</v>
      </c>
    </row>
    <row r="183" spans="1:11" s="140" customFormat="1" ht="14.25" hidden="1" thickBot="1">
      <c r="A183" s="36" t="s">
        <v>198</v>
      </c>
      <c r="B183" s="139" t="s">
        <v>106</v>
      </c>
      <c r="C183" s="102" t="s">
        <v>8</v>
      </c>
      <c r="D183" s="63" t="s">
        <v>207</v>
      </c>
      <c r="E183" s="63" t="s">
        <v>4</v>
      </c>
      <c r="F183" s="63" t="s">
        <v>4</v>
      </c>
      <c r="G183" s="102" t="s">
        <v>199</v>
      </c>
      <c r="H183" s="397"/>
      <c r="I183" s="397"/>
      <c r="J183" s="281">
        <f t="shared" si="9"/>
        <v>0</v>
      </c>
      <c r="K183" s="307" t="e">
        <f t="shared" si="10"/>
        <v>#DIV/0!</v>
      </c>
    </row>
    <row r="184" spans="1:11" s="55" customFormat="1" ht="14.25" hidden="1" thickBot="1">
      <c r="A184" s="41" t="s">
        <v>208</v>
      </c>
      <c r="B184" s="136" t="s">
        <v>106</v>
      </c>
      <c r="C184" s="100" t="s">
        <v>8</v>
      </c>
      <c r="D184" s="100"/>
      <c r="E184" s="100"/>
      <c r="F184" s="100"/>
      <c r="G184" s="100"/>
      <c r="H184" s="382">
        <f>SUM(H185)</f>
        <v>0</v>
      </c>
      <c r="I184" s="382">
        <f>SUM(I185)</f>
        <v>0</v>
      </c>
      <c r="J184" s="273">
        <f t="shared" si="9"/>
        <v>0</v>
      </c>
      <c r="K184" s="317" t="e">
        <f t="shared" si="10"/>
        <v>#DIV/0!</v>
      </c>
    </row>
    <row r="185" spans="1:11" ht="13.5" hidden="1" thickBot="1">
      <c r="A185" s="32" t="s">
        <v>209</v>
      </c>
      <c r="B185" s="120" t="s">
        <v>106</v>
      </c>
      <c r="C185" s="61" t="s">
        <v>19</v>
      </c>
      <c r="D185" s="61" t="s">
        <v>210</v>
      </c>
      <c r="E185" s="61" t="s">
        <v>4</v>
      </c>
      <c r="F185" s="61" t="s">
        <v>4</v>
      </c>
      <c r="G185" s="61"/>
      <c r="H185" s="369">
        <f>SUM(H186)</f>
        <v>0</v>
      </c>
      <c r="I185" s="369">
        <f>SUM(I186)</f>
        <v>0</v>
      </c>
      <c r="J185" s="263">
        <f t="shared" si="9"/>
        <v>0</v>
      </c>
      <c r="K185" s="306" t="e">
        <f t="shared" si="10"/>
        <v>#DIV/0!</v>
      </c>
    </row>
    <row r="186" spans="1:11" s="90" customFormat="1" ht="13.5" hidden="1" thickBot="1">
      <c r="A186" s="36" t="s">
        <v>208</v>
      </c>
      <c r="B186" s="121" t="s">
        <v>106</v>
      </c>
      <c r="C186" s="63" t="s">
        <v>19</v>
      </c>
      <c r="D186" s="63" t="s">
        <v>210</v>
      </c>
      <c r="E186" s="63" t="s">
        <v>4</v>
      </c>
      <c r="F186" s="63" t="s">
        <v>4</v>
      </c>
      <c r="G186" s="63" t="s">
        <v>211</v>
      </c>
      <c r="H186" s="370"/>
      <c r="I186" s="370"/>
      <c r="J186" s="264">
        <f t="shared" si="9"/>
        <v>0</v>
      </c>
      <c r="K186" s="307" t="e">
        <f t="shared" si="10"/>
        <v>#DIV/0!</v>
      </c>
    </row>
    <row r="187" spans="1:11" s="143" customFormat="1" ht="13.5" hidden="1" thickBot="1">
      <c r="A187" s="36" t="s">
        <v>212</v>
      </c>
      <c r="B187" s="141" t="s">
        <v>106</v>
      </c>
      <c r="C187" s="141" t="s">
        <v>8</v>
      </c>
      <c r="D187" s="142" t="s">
        <v>213</v>
      </c>
      <c r="E187" s="142" t="s">
        <v>4</v>
      </c>
      <c r="F187" s="142" t="s">
        <v>4</v>
      </c>
      <c r="G187" s="142"/>
      <c r="H187" s="398">
        <f>SUM(H188)</f>
        <v>0</v>
      </c>
      <c r="I187" s="398">
        <f>SUM(I188)</f>
        <v>0</v>
      </c>
      <c r="J187" s="288">
        <f t="shared" si="9"/>
        <v>0</v>
      </c>
      <c r="K187" s="330" t="e">
        <f t="shared" si="10"/>
        <v>#DIV/0!</v>
      </c>
    </row>
    <row r="188" spans="1:11" s="90" customFormat="1" ht="13.5" hidden="1" thickBot="1">
      <c r="A188" s="36" t="s">
        <v>214</v>
      </c>
      <c r="B188" s="139" t="s">
        <v>106</v>
      </c>
      <c r="C188" s="102" t="s">
        <v>8</v>
      </c>
      <c r="D188" s="63" t="s">
        <v>213</v>
      </c>
      <c r="E188" s="63" t="s">
        <v>4</v>
      </c>
      <c r="F188" s="63" t="s">
        <v>4</v>
      </c>
      <c r="G188" s="102" t="s">
        <v>215</v>
      </c>
      <c r="H188" s="397"/>
      <c r="I188" s="397"/>
      <c r="J188" s="281">
        <f t="shared" si="9"/>
        <v>0</v>
      </c>
      <c r="K188" s="307" t="e">
        <f t="shared" si="10"/>
        <v>#DIV/0!</v>
      </c>
    </row>
    <row r="189" spans="1:11" s="90" customFormat="1" ht="13.5" hidden="1" thickBot="1">
      <c r="A189" s="36" t="s">
        <v>212</v>
      </c>
      <c r="B189" s="141" t="s">
        <v>106</v>
      </c>
      <c r="C189" s="141" t="s">
        <v>8</v>
      </c>
      <c r="D189" s="142" t="s">
        <v>213</v>
      </c>
      <c r="E189" s="142" t="s">
        <v>4</v>
      </c>
      <c r="F189" s="142" t="s">
        <v>4</v>
      </c>
      <c r="G189" s="142"/>
      <c r="H189" s="398">
        <f>SUM(H190)</f>
        <v>0</v>
      </c>
      <c r="I189" s="398">
        <f>SUM(I190)</f>
        <v>0</v>
      </c>
      <c r="J189" s="288">
        <f t="shared" si="9"/>
        <v>0</v>
      </c>
      <c r="K189" s="330" t="e">
        <f t="shared" si="10"/>
        <v>#DIV/0!</v>
      </c>
    </row>
    <row r="190" spans="1:11" s="90" customFormat="1" ht="23.25" customHeight="1" hidden="1">
      <c r="A190" s="36" t="s">
        <v>216</v>
      </c>
      <c r="B190" s="139" t="s">
        <v>106</v>
      </c>
      <c r="C190" s="102" t="s">
        <v>8</v>
      </c>
      <c r="D190" s="63" t="s">
        <v>213</v>
      </c>
      <c r="E190" s="63" t="s">
        <v>4</v>
      </c>
      <c r="F190" s="63" t="s">
        <v>4</v>
      </c>
      <c r="G190" s="102" t="s">
        <v>217</v>
      </c>
      <c r="H190" s="397"/>
      <c r="I190" s="397"/>
      <c r="J190" s="281">
        <f t="shared" si="9"/>
        <v>0</v>
      </c>
      <c r="K190" s="307" t="e">
        <f t="shared" si="10"/>
        <v>#DIV/0!</v>
      </c>
    </row>
    <row r="191" spans="1:12" s="144" customFormat="1" ht="14.25" hidden="1" thickBot="1">
      <c r="A191" s="41" t="s">
        <v>218</v>
      </c>
      <c r="B191" s="136" t="s">
        <v>106</v>
      </c>
      <c r="C191" s="100" t="s">
        <v>106</v>
      </c>
      <c r="D191" s="100"/>
      <c r="E191" s="100"/>
      <c r="F191" s="100"/>
      <c r="G191" s="100"/>
      <c r="H191" s="382">
        <f>H192+H196</f>
        <v>0</v>
      </c>
      <c r="I191" s="382">
        <f>I192+I196</f>
        <v>0</v>
      </c>
      <c r="J191" s="273">
        <f t="shared" si="9"/>
        <v>0</v>
      </c>
      <c r="K191" s="317" t="e">
        <f t="shared" si="10"/>
        <v>#DIV/0!</v>
      </c>
      <c r="L191" s="93">
        <v>0</v>
      </c>
    </row>
    <row r="192" spans="1:11" ht="13.5" hidden="1" thickBot="1">
      <c r="A192" s="32" t="s">
        <v>219</v>
      </c>
      <c r="B192" s="95" t="s">
        <v>106</v>
      </c>
      <c r="C192" s="61" t="s">
        <v>106</v>
      </c>
      <c r="D192" s="61">
        <v>431</v>
      </c>
      <c r="E192" s="61" t="s">
        <v>4</v>
      </c>
      <c r="F192" s="61" t="s">
        <v>4</v>
      </c>
      <c r="G192" s="145"/>
      <c r="H192" s="399">
        <f>SUM(H193)</f>
        <v>0</v>
      </c>
      <c r="I192" s="399">
        <f>SUM(I193)</f>
        <v>0</v>
      </c>
      <c r="J192" s="283">
        <f aca="true" t="shared" si="11" ref="J192:J271">I192-H192</f>
        <v>0</v>
      </c>
      <c r="K192" s="306" t="e">
        <f aca="true" t="shared" si="12" ref="K192:K271">I192/H192*100</f>
        <v>#DIV/0!</v>
      </c>
    </row>
    <row r="193" spans="1:11" ht="13.5" hidden="1" thickBot="1">
      <c r="A193" s="36" t="s">
        <v>198</v>
      </c>
      <c r="B193" s="139" t="s">
        <v>106</v>
      </c>
      <c r="C193" s="63" t="s">
        <v>106</v>
      </c>
      <c r="D193" s="63">
        <v>431</v>
      </c>
      <c r="E193" s="63" t="s">
        <v>4</v>
      </c>
      <c r="F193" s="63" t="s">
        <v>4</v>
      </c>
      <c r="G193" s="146">
        <v>327</v>
      </c>
      <c r="H193" s="397"/>
      <c r="I193" s="397"/>
      <c r="J193" s="281">
        <f t="shared" si="11"/>
        <v>0</v>
      </c>
      <c r="K193" s="307" t="e">
        <f t="shared" si="12"/>
        <v>#DIV/0!</v>
      </c>
    </row>
    <row r="194" spans="1:11" ht="13.5" hidden="1" thickBot="1">
      <c r="A194" s="32" t="s">
        <v>220</v>
      </c>
      <c r="B194" s="139" t="s">
        <v>106</v>
      </c>
      <c r="C194" s="63" t="s">
        <v>106</v>
      </c>
      <c r="D194" s="63" t="s">
        <v>221</v>
      </c>
      <c r="E194" s="63" t="s">
        <v>4</v>
      </c>
      <c r="F194" s="63" t="s">
        <v>4</v>
      </c>
      <c r="G194" s="146"/>
      <c r="H194" s="397"/>
      <c r="I194" s="397"/>
      <c r="J194" s="281">
        <f t="shared" si="11"/>
        <v>0</v>
      </c>
      <c r="K194" s="307" t="e">
        <f t="shared" si="12"/>
        <v>#DIV/0!</v>
      </c>
    </row>
    <row r="195" spans="1:11" ht="13.5" hidden="1" thickBot="1">
      <c r="A195" s="36" t="s">
        <v>222</v>
      </c>
      <c r="B195" s="139" t="s">
        <v>106</v>
      </c>
      <c r="C195" s="63" t="s">
        <v>106</v>
      </c>
      <c r="D195" s="63" t="s">
        <v>221</v>
      </c>
      <c r="E195" s="63" t="s">
        <v>4</v>
      </c>
      <c r="F195" s="63" t="s">
        <v>4</v>
      </c>
      <c r="G195" s="146">
        <v>452</v>
      </c>
      <c r="H195" s="397"/>
      <c r="I195" s="397"/>
      <c r="J195" s="281">
        <f t="shared" si="11"/>
        <v>0</v>
      </c>
      <c r="K195" s="307" t="e">
        <f t="shared" si="12"/>
        <v>#DIV/0!</v>
      </c>
    </row>
    <row r="196" spans="1:11" ht="13.5" hidden="1" thickBot="1">
      <c r="A196" s="32" t="s">
        <v>178</v>
      </c>
      <c r="B196" s="95" t="s">
        <v>106</v>
      </c>
      <c r="C196" s="61" t="s">
        <v>106</v>
      </c>
      <c r="D196" s="61" t="s">
        <v>179</v>
      </c>
      <c r="E196" s="61" t="s">
        <v>4</v>
      </c>
      <c r="F196" s="61" t="s">
        <v>4</v>
      </c>
      <c r="G196" s="61"/>
      <c r="H196" s="369">
        <f>SUM(H197)</f>
        <v>0</v>
      </c>
      <c r="I196" s="369">
        <f>SUM(I197)</f>
        <v>0</v>
      </c>
      <c r="J196" s="263">
        <f t="shared" si="11"/>
        <v>0</v>
      </c>
      <c r="K196" s="306" t="e">
        <f t="shared" si="12"/>
        <v>#DIV/0!</v>
      </c>
    </row>
    <row r="197" spans="1:11" ht="27" hidden="1" thickBot="1">
      <c r="A197" s="36" t="s">
        <v>223</v>
      </c>
      <c r="B197" s="139" t="s">
        <v>106</v>
      </c>
      <c r="C197" s="63" t="s">
        <v>106</v>
      </c>
      <c r="D197" s="63" t="s">
        <v>179</v>
      </c>
      <c r="E197" s="63" t="s">
        <v>4</v>
      </c>
      <c r="F197" s="63" t="s">
        <v>4</v>
      </c>
      <c r="G197" s="63" t="s">
        <v>224</v>
      </c>
      <c r="H197" s="370"/>
      <c r="I197" s="370"/>
      <c r="J197" s="264">
        <f t="shared" si="11"/>
        <v>0</v>
      </c>
      <c r="K197" s="307" t="e">
        <f t="shared" si="12"/>
        <v>#DIV/0!</v>
      </c>
    </row>
    <row r="198" spans="1:11" s="55" customFormat="1" ht="14.25" hidden="1" thickBot="1">
      <c r="A198" s="41" t="s">
        <v>225</v>
      </c>
      <c r="B198" s="136" t="s">
        <v>106</v>
      </c>
      <c r="C198" s="100" t="s">
        <v>32</v>
      </c>
      <c r="D198" s="100"/>
      <c r="E198" s="100"/>
      <c r="F198" s="100"/>
      <c r="G198" s="100"/>
      <c r="H198" s="382">
        <f>SUM(H199+H201)</f>
        <v>0</v>
      </c>
      <c r="I198" s="382">
        <f>SUM(I199+I201)</f>
        <v>0</v>
      </c>
      <c r="J198" s="273">
        <f t="shared" si="11"/>
        <v>0</v>
      </c>
      <c r="K198" s="317" t="e">
        <f t="shared" si="12"/>
        <v>#DIV/0!</v>
      </c>
    </row>
    <row r="199" spans="1:11" ht="13.5" hidden="1" thickBot="1">
      <c r="A199" s="32" t="s">
        <v>226</v>
      </c>
      <c r="B199" s="95" t="s">
        <v>106</v>
      </c>
      <c r="C199" s="61" t="s">
        <v>32</v>
      </c>
      <c r="D199" s="61" t="s">
        <v>227</v>
      </c>
      <c r="E199" s="61" t="s">
        <v>4</v>
      </c>
      <c r="F199" s="61" t="s">
        <v>4</v>
      </c>
      <c r="G199" s="61"/>
      <c r="H199" s="369">
        <f>SUM(H200)</f>
        <v>0</v>
      </c>
      <c r="I199" s="369">
        <f>SUM(I200)</f>
        <v>0</v>
      </c>
      <c r="J199" s="263">
        <f t="shared" si="11"/>
        <v>0</v>
      </c>
      <c r="K199" s="306" t="e">
        <f t="shared" si="12"/>
        <v>#DIV/0!</v>
      </c>
    </row>
    <row r="200" spans="1:11" s="90" customFormat="1" ht="13.5" hidden="1" thickBot="1">
      <c r="A200" s="36" t="s">
        <v>216</v>
      </c>
      <c r="B200" s="139" t="s">
        <v>106</v>
      </c>
      <c r="C200" s="63" t="s">
        <v>32</v>
      </c>
      <c r="D200" s="63" t="s">
        <v>227</v>
      </c>
      <c r="E200" s="63" t="s">
        <v>4</v>
      </c>
      <c r="F200" s="63" t="s">
        <v>4</v>
      </c>
      <c r="G200" s="63" t="s">
        <v>228</v>
      </c>
      <c r="H200" s="370"/>
      <c r="I200" s="370"/>
      <c r="J200" s="264">
        <f t="shared" si="11"/>
        <v>0</v>
      </c>
      <c r="K200" s="307" t="e">
        <f t="shared" si="12"/>
        <v>#DIV/0!</v>
      </c>
    </row>
    <row r="201" spans="1:11" ht="27" customHeight="1" hidden="1" thickBot="1">
      <c r="A201" s="32" t="s">
        <v>229</v>
      </c>
      <c r="B201" s="95" t="s">
        <v>106</v>
      </c>
      <c r="C201" s="61" t="s">
        <v>32</v>
      </c>
      <c r="D201" s="61" t="s">
        <v>224</v>
      </c>
      <c r="E201" s="61" t="s">
        <v>4</v>
      </c>
      <c r="F201" s="61" t="s">
        <v>4</v>
      </c>
      <c r="G201" s="61"/>
      <c r="H201" s="369">
        <f>SUM(H203)</f>
        <v>0</v>
      </c>
      <c r="I201" s="369">
        <f>SUM(I203)</f>
        <v>0</v>
      </c>
      <c r="J201" s="263">
        <f t="shared" si="11"/>
        <v>0</v>
      </c>
      <c r="K201" s="306" t="e">
        <f t="shared" si="12"/>
        <v>#DIV/0!</v>
      </c>
    </row>
    <row r="202" spans="1:11" ht="27" customHeight="1" hidden="1">
      <c r="A202" s="36" t="s">
        <v>198</v>
      </c>
      <c r="B202" s="139" t="s">
        <v>106</v>
      </c>
      <c r="C202" s="135" t="s">
        <v>32</v>
      </c>
      <c r="D202" s="135" t="s">
        <v>224</v>
      </c>
      <c r="E202" s="135" t="s">
        <v>231</v>
      </c>
      <c r="F202" s="135" t="s">
        <v>4</v>
      </c>
      <c r="G202" s="147"/>
      <c r="H202" s="400">
        <f>H203</f>
        <v>0</v>
      </c>
      <c r="I202" s="400">
        <f>I203</f>
        <v>0</v>
      </c>
      <c r="J202" s="284">
        <f t="shared" si="11"/>
        <v>0</v>
      </c>
      <c r="K202" s="331" t="e">
        <f t="shared" si="12"/>
        <v>#DIV/0!</v>
      </c>
    </row>
    <row r="203" spans="1:11" s="90" customFormat="1" ht="13.5" hidden="1" thickBot="1">
      <c r="A203" s="40" t="s">
        <v>232</v>
      </c>
      <c r="B203" s="148" t="s">
        <v>106</v>
      </c>
      <c r="C203" s="124" t="s">
        <v>32</v>
      </c>
      <c r="D203" s="124" t="s">
        <v>224</v>
      </c>
      <c r="E203" s="124" t="s">
        <v>231</v>
      </c>
      <c r="F203" s="124" t="s">
        <v>4</v>
      </c>
      <c r="G203" s="124" t="s">
        <v>95</v>
      </c>
      <c r="H203" s="389">
        <v>0</v>
      </c>
      <c r="I203" s="389">
        <v>0</v>
      </c>
      <c r="J203" s="321">
        <f t="shared" si="11"/>
        <v>0</v>
      </c>
      <c r="K203" s="307" t="e">
        <f t="shared" si="12"/>
        <v>#DIV/0!</v>
      </c>
    </row>
    <row r="204" spans="1:11" ht="13.5" hidden="1" thickBot="1">
      <c r="A204" s="64"/>
      <c r="B204" s="149"/>
      <c r="C204" s="67"/>
      <c r="D204" s="67"/>
      <c r="E204" s="67"/>
      <c r="F204" s="67"/>
      <c r="G204" s="67"/>
      <c r="H204" s="371"/>
      <c r="I204" s="371"/>
      <c r="J204" s="265">
        <f t="shared" si="11"/>
        <v>0</v>
      </c>
      <c r="K204" s="308" t="e">
        <f t="shared" si="12"/>
        <v>#DIV/0!</v>
      </c>
    </row>
    <row r="205" spans="1:12" s="134" customFormat="1" ht="20.25" customHeight="1" thickBot="1">
      <c r="A205" s="91" t="s">
        <v>341</v>
      </c>
      <c r="B205" s="150" t="s">
        <v>140</v>
      </c>
      <c r="C205" s="151"/>
      <c r="D205" s="151"/>
      <c r="E205" s="151"/>
      <c r="F205" s="151"/>
      <c r="G205" s="151"/>
      <c r="H205" s="383">
        <f>H206+H233</f>
        <v>4860.01</v>
      </c>
      <c r="I205" s="383">
        <f>I206+I233</f>
        <v>3364.82398</v>
      </c>
      <c r="J205" s="318">
        <f t="shared" si="11"/>
        <v>-1495.18602</v>
      </c>
      <c r="K205" s="313">
        <f t="shared" si="12"/>
        <v>69.23491885819165</v>
      </c>
      <c r="L205" s="152"/>
    </row>
    <row r="206" spans="1:11" s="144" customFormat="1" ht="15">
      <c r="A206" s="57" t="s">
        <v>233</v>
      </c>
      <c r="B206" s="59" t="s">
        <v>140</v>
      </c>
      <c r="C206" s="59" t="s">
        <v>7</v>
      </c>
      <c r="D206" s="59"/>
      <c r="E206" s="59"/>
      <c r="F206" s="59"/>
      <c r="G206" s="59"/>
      <c r="H206" s="367">
        <f>H207+H218+H227+H281+H230</f>
        <v>3935.0099999999998</v>
      </c>
      <c r="I206" s="367">
        <f>I207+I218+I227+I281+I230</f>
        <v>2703.62203</v>
      </c>
      <c r="J206" s="257">
        <f t="shared" si="11"/>
        <v>-1231.3879699999998</v>
      </c>
      <c r="K206" s="305">
        <f t="shared" si="12"/>
        <v>68.70686554799099</v>
      </c>
    </row>
    <row r="207" spans="1:11" ht="16.5" customHeight="1">
      <c r="A207" s="32" t="s">
        <v>342</v>
      </c>
      <c r="B207" s="116" t="s">
        <v>140</v>
      </c>
      <c r="C207" s="35" t="s">
        <v>7</v>
      </c>
      <c r="D207" s="35" t="s">
        <v>101</v>
      </c>
      <c r="E207" s="35" t="s">
        <v>404</v>
      </c>
      <c r="F207" s="35" t="s">
        <v>5</v>
      </c>
      <c r="G207" s="35"/>
      <c r="H207" s="360">
        <f>H208</f>
        <v>3541.41</v>
      </c>
      <c r="I207" s="360">
        <f>I208</f>
        <v>2417.43585</v>
      </c>
      <c r="J207" s="258">
        <f t="shared" si="11"/>
        <v>-1123.97415</v>
      </c>
      <c r="K207" s="295">
        <f t="shared" si="12"/>
        <v>68.26195921963286</v>
      </c>
    </row>
    <row r="208" spans="1:11" ht="16.5" customHeight="1">
      <c r="A208" s="36" t="s">
        <v>198</v>
      </c>
      <c r="B208" s="117" t="s">
        <v>140</v>
      </c>
      <c r="C208" s="39" t="s">
        <v>7</v>
      </c>
      <c r="D208" s="39" t="s">
        <v>101</v>
      </c>
      <c r="E208" s="39" t="s">
        <v>57</v>
      </c>
      <c r="F208" s="39" t="s">
        <v>234</v>
      </c>
      <c r="G208" s="46"/>
      <c r="H208" s="363">
        <f>H209+H212+H215</f>
        <v>3541.41</v>
      </c>
      <c r="I208" s="363">
        <f>I209+I212+I215</f>
        <v>2417.43585</v>
      </c>
      <c r="J208" s="260">
        <f t="shared" si="11"/>
        <v>-1123.97415</v>
      </c>
      <c r="K208" s="296">
        <f t="shared" si="12"/>
        <v>68.26195921963286</v>
      </c>
    </row>
    <row r="209" spans="1:11" s="90" customFormat="1" ht="16.5" customHeight="1">
      <c r="A209" s="40" t="s">
        <v>388</v>
      </c>
      <c r="B209" s="153" t="s">
        <v>140</v>
      </c>
      <c r="C209" s="113" t="s">
        <v>7</v>
      </c>
      <c r="D209" s="113" t="s">
        <v>101</v>
      </c>
      <c r="E209" s="113" t="s">
        <v>57</v>
      </c>
      <c r="F209" s="113" t="s">
        <v>234</v>
      </c>
      <c r="G209" s="113" t="s">
        <v>9</v>
      </c>
      <c r="H209" s="387">
        <f>H210+H211</f>
        <v>1705.5</v>
      </c>
      <c r="I209" s="387">
        <f>I210+I211</f>
        <v>1527.47646</v>
      </c>
      <c r="J209" s="277">
        <f aca="true" t="shared" si="13" ref="J209:J216">I209-H209</f>
        <v>-178.0235399999999</v>
      </c>
      <c r="K209" s="297">
        <f aca="true" t="shared" si="14" ref="K209:K216">I209/H209*100</f>
        <v>89.56179771328057</v>
      </c>
    </row>
    <row r="210" spans="1:11" s="90" customFormat="1" ht="16.5" customHeight="1">
      <c r="A210" s="40" t="s">
        <v>378</v>
      </c>
      <c r="B210" s="153" t="s">
        <v>140</v>
      </c>
      <c r="C210" s="113" t="s">
        <v>7</v>
      </c>
      <c r="D210" s="113" t="s">
        <v>101</v>
      </c>
      <c r="E210" s="113" t="s">
        <v>57</v>
      </c>
      <c r="F210" s="113" t="s">
        <v>234</v>
      </c>
      <c r="G210" s="113" t="s">
        <v>387</v>
      </c>
      <c r="H210" s="387">
        <v>1680</v>
      </c>
      <c r="I210" s="387">
        <v>1501.97646</v>
      </c>
      <c r="J210" s="277">
        <f t="shared" si="13"/>
        <v>-178.0235399999999</v>
      </c>
      <c r="K210" s="297">
        <f t="shared" si="14"/>
        <v>89.40336071428572</v>
      </c>
    </row>
    <row r="211" spans="1:11" s="90" customFormat="1" ht="16.5" customHeight="1">
      <c r="A211" s="40" t="s">
        <v>379</v>
      </c>
      <c r="B211" s="153" t="s">
        <v>140</v>
      </c>
      <c r="C211" s="113" t="s">
        <v>7</v>
      </c>
      <c r="D211" s="113" t="s">
        <v>101</v>
      </c>
      <c r="E211" s="113" t="s">
        <v>57</v>
      </c>
      <c r="F211" s="113" t="s">
        <v>234</v>
      </c>
      <c r="G211" s="113" t="s">
        <v>393</v>
      </c>
      <c r="H211" s="387">
        <f>15+10.5</f>
        <v>25.5</v>
      </c>
      <c r="I211" s="387">
        <v>25.5</v>
      </c>
      <c r="J211" s="277">
        <f t="shared" si="13"/>
        <v>0</v>
      </c>
      <c r="K211" s="297">
        <f t="shared" si="14"/>
        <v>100</v>
      </c>
    </row>
    <row r="212" spans="1:11" s="90" customFormat="1" ht="15.75" customHeight="1">
      <c r="A212" s="40" t="s">
        <v>380</v>
      </c>
      <c r="B212" s="153" t="s">
        <v>140</v>
      </c>
      <c r="C212" s="113" t="s">
        <v>7</v>
      </c>
      <c r="D212" s="113" t="s">
        <v>101</v>
      </c>
      <c r="E212" s="113" t="s">
        <v>57</v>
      </c>
      <c r="F212" s="113" t="s">
        <v>234</v>
      </c>
      <c r="G212" s="113" t="s">
        <v>370</v>
      </c>
      <c r="H212" s="387">
        <f>H213+H214</f>
        <v>1833.91</v>
      </c>
      <c r="I212" s="387">
        <f>I213+I214</f>
        <v>889.39629</v>
      </c>
      <c r="J212" s="277">
        <f t="shared" si="13"/>
        <v>-944.5137100000001</v>
      </c>
      <c r="K212" s="297">
        <f t="shared" si="14"/>
        <v>48.497270313156044</v>
      </c>
    </row>
    <row r="213" spans="1:11" s="90" customFormat="1" ht="16.5" customHeight="1" hidden="1">
      <c r="A213" s="40" t="s">
        <v>381</v>
      </c>
      <c r="B213" s="153" t="s">
        <v>140</v>
      </c>
      <c r="C213" s="113" t="s">
        <v>7</v>
      </c>
      <c r="D213" s="113" t="s">
        <v>101</v>
      </c>
      <c r="E213" s="113" t="s">
        <v>57</v>
      </c>
      <c r="F213" s="113" t="s">
        <v>234</v>
      </c>
      <c r="G213" s="113" t="s">
        <v>371</v>
      </c>
      <c r="H213" s="387"/>
      <c r="I213" s="387"/>
      <c r="J213" s="277">
        <f t="shared" si="13"/>
        <v>0</v>
      </c>
      <c r="K213" s="297" t="e">
        <f t="shared" si="14"/>
        <v>#DIV/0!</v>
      </c>
    </row>
    <row r="214" spans="1:11" s="90" customFormat="1" ht="16.5" customHeight="1">
      <c r="A214" s="40" t="s">
        <v>382</v>
      </c>
      <c r="B214" s="153" t="s">
        <v>140</v>
      </c>
      <c r="C214" s="113" t="s">
        <v>7</v>
      </c>
      <c r="D214" s="113" t="s">
        <v>101</v>
      </c>
      <c r="E214" s="113" t="s">
        <v>57</v>
      </c>
      <c r="F214" s="113" t="s">
        <v>234</v>
      </c>
      <c r="G214" s="113" t="s">
        <v>372</v>
      </c>
      <c r="H214" s="387">
        <f>1828+16.41-10.5</f>
        <v>1833.91</v>
      </c>
      <c r="I214" s="387">
        <v>889.39629</v>
      </c>
      <c r="J214" s="277">
        <f t="shared" si="13"/>
        <v>-944.5137100000001</v>
      </c>
      <c r="K214" s="297">
        <f t="shared" si="14"/>
        <v>48.497270313156044</v>
      </c>
    </row>
    <row r="215" spans="1:11" s="90" customFormat="1" ht="16.5" customHeight="1">
      <c r="A215" s="40" t="s">
        <v>383</v>
      </c>
      <c r="B215" s="153" t="s">
        <v>140</v>
      </c>
      <c r="C215" s="113" t="s">
        <v>7</v>
      </c>
      <c r="D215" s="113" t="s">
        <v>101</v>
      </c>
      <c r="E215" s="113" t="s">
        <v>57</v>
      </c>
      <c r="F215" s="113" t="s">
        <v>234</v>
      </c>
      <c r="G215" s="113" t="s">
        <v>373</v>
      </c>
      <c r="H215" s="387">
        <f>H216+H217</f>
        <v>2</v>
      </c>
      <c r="I215" s="387">
        <f>I216+I217</f>
        <v>0.5631</v>
      </c>
      <c r="J215" s="277">
        <f t="shared" si="13"/>
        <v>-1.4369</v>
      </c>
      <c r="K215" s="297">
        <f t="shared" si="14"/>
        <v>28.155</v>
      </c>
    </row>
    <row r="216" spans="1:11" s="90" customFormat="1" ht="16.5" customHeight="1">
      <c r="A216" s="40" t="s">
        <v>384</v>
      </c>
      <c r="B216" s="153" t="s">
        <v>140</v>
      </c>
      <c r="C216" s="113" t="s">
        <v>7</v>
      </c>
      <c r="D216" s="113" t="s">
        <v>101</v>
      </c>
      <c r="E216" s="113" t="s">
        <v>57</v>
      </c>
      <c r="F216" s="113" t="s">
        <v>234</v>
      </c>
      <c r="G216" s="113" t="s">
        <v>374</v>
      </c>
      <c r="H216" s="387">
        <v>1.5</v>
      </c>
      <c r="I216" s="387">
        <v>0.554</v>
      </c>
      <c r="J216" s="277">
        <f t="shared" si="13"/>
        <v>-0.946</v>
      </c>
      <c r="K216" s="297">
        <f t="shared" si="14"/>
        <v>36.93333333333334</v>
      </c>
    </row>
    <row r="217" spans="1:11" s="90" customFormat="1" ht="16.5" customHeight="1">
      <c r="A217" s="40" t="s">
        <v>385</v>
      </c>
      <c r="B217" s="153" t="s">
        <v>140</v>
      </c>
      <c r="C217" s="113" t="s">
        <v>7</v>
      </c>
      <c r="D217" s="113" t="s">
        <v>101</v>
      </c>
      <c r="E217" s="113" t="s">
        <v>57</v>
      </c>
      <c r="F217" s="113" t="s">
        <v>234</v>
      </c>
      <c r="G217" s="113" t="s">
        <v>375</v>
      </c>
      <c r="H217" s="387">
        <v>0.5</v>
      </c>
      <c r="I217" s="387">
        <v>0.0091</v>
      </c>
      <c r="J217" s="277">
        <f t="shared" si="11"/>
        <v>-0.4909</v>
      </c>
      <c r="K217" s="297">
        <f t="shared" si="12"/>
        <v>1.82</v>
      </c>
    </row>
    <row r="218" spans="1:11" ht="16.5" customHeight="1">
      <c r="A218" s="32" t="s">
        <v>237</v>
      </c>
      <c r="B218" s="116" t="s">
        <v>140</v>
      </c>
      <c r="C218" s="35" t="s">
        <v>7</v>
      </c>
      <c r="D218" s="35" t="s">
        <v>101</v>
      </c>
      <c r="E218" s="35" t="s">
        <v>404</v>
      </c>
      <c r="F218" s="35" t="s">
        <v>5</v>
      </c>
      <c r="G218" s="35"/>
      <c r="H218" s="360">
        <f>H219+H224</f>
        <v>393.6</v>
      </c>
      <c r="I218" s="360">
        <f>I219+I224</f>
        <v>286.18618000000004</v>
      </c>
      <c r="J218" s="258">
        <f t="shared" si="11"/>
        <v>-107.41381999999999</v>
      </c>
      <c r="K218" s="295">
        <f t="shared" si="12"/>
        <v>72.70990345528455</v>
      </c>
    </row>
    <row r="219" spans="1:11" ht="16.5" customHeight="1">
      <c r="A219" s="36" t="s">
        <v>198</v>
      </c>
      <c r="B219" s="117" t="s">
        <v>140</v>
      </c>
      <c r="C219" s="39" t="s">
        <v>7</v>
      </c>
      <c r="D219" s="39" t="s">
        <v>101</v>
      </c>
      <c r="E219" s="39" t="s">
        <v>57</v>
      </c>
      <c r="F219" s="39" t="s">
        <v>238</v>
      </c>
      <c r="G219" s="46"/>
      <c r="H219" s="363">
        <f>H220+H222</f>
        <v>385</v>
      </c>
      <c r="I219" s="363">
        <f>I220+I222</f>
        <v>286.18618000000004</v>
      </c>
      <c r="J219" s="260">
        <f t="shared" si="11"/>
        <v>-98.81381999999996</v>
      </c>
      <c r="K219" s="296">
        <f t="shared" si="12"/>
        <v>74.33407272727274</v>
      </c>
    </row>
    <row r="220" spans="1:11" s="90" customFormat="1" ht="16.5" customHeight="1">
      <c r="A220" s="40" t="s">
        <v>388</v>
      </c>
      <c r="B220" s="153" t="s">
        <v>140</v>
      </c>
      <c r="C220" s="113" t="s">
        <v>7</v>
      </c>
      <c r="D220" s="113" t="s">
        <v>101</v>
      </c>
      <c r="E220" s="113" t="s">
        <v>57</v>
      </c>
      <c r="F220" s="113" t="s">
        <v>238</v>
      </c>
      <c r="G220" s="113" t="s">
        <v>9</v>
      </c>
      <c r="H220" s="387">
        <f>H221</f>
        <v>345</v>
      </c>
      <c r="I220" s="387">
        <f>I221</f>
        <v>270.31857</v>
      </c>
      <c r="J220" s="277">
        <f>I220-H220</f>
        <v>-74.68142999999998</v>
      </c>
      <c r="K220" s="297">
        <f>I220/H220*100</f>
        <v>78.35320869565217</v>
      </c>
    </row>
    <row r="221" spans="1:11" s="90" customFormat="1" ht="16.5" customHeight="1">
      <c r="A221" s="40" t="s">
        <v>378</v>
      </c>
      <c r="B221" s="153" t="s">
        <v>140</v>
      </c>
      <c r="C221" s="113" t="s">
        <v>7</v>
      </c>
      <c r="D221" s="113" t="s">
        <v>101</v>
      </c>
      <c r="E221" s="113" t="s">
        <v>57</v>
      </c>
      <c r="F221" s="113" t="s">
        <v>238</v>
      </c>
      <c r="G221" s="113" t="s">
        <v>387</v>
      </c>
      <c r="H221" s="387">
        <v>345</v>
      </c>
      <c r="I221" s="387">
        <v>270.31857</v>
      </c>
      <c r="J221" s="277">
        <f>I221-H221</f>
        <v>-74.68142999999998</v>
      </c>
      <c r="K221" s="297">
        <f>I221/H221*100</f>
        <v>78.35320869565217</v>
      </c>
    </row>
    <row r="222" spans="1:11" s="90" customFormat="1" ht="16.5" customHeight="1">
      <c r="A222" s="40" t="s">
        <v>380</v>
      </c>
      <c r="B222" s="153" t="s">
        <v>140</v>
      </c>
      <c r="C222" s="113" t="s">
        <v>7</v>
      </c>
      <c r="D222" s="113" t="s">
        <v>101</v>
      </c>
      <c r="E222" s="113" t="s">
        <v>57</v>
      </c>
      <c r="F222" s="113" t="s">
        <v>238</v>
      </c>
      <c r="G222" s="113" t="s">
        <v>370</v>
      </c>
      <c r="H222" s="387">
        <f>H223</f>
        <v>40</v>
      </c>
      <c r="I222" s="387">
        <f>I223</f>
        <v>15.86761</v>
      </c>
      <c r="J222" s="277">
        <f>I222-H222</f>
        <v>-24.13239</v>
      </c>
      <c r="K222" s="297">
        <f>I222/H222*100</f>
        <v>39.669025000000005</v>
      </c>
    </row>
    <row r="223" spans="1:11" s="90" customFormat="1" ht="18" customHeight="1">
      <c r="A223" s="40" t="s">
        <v>382</v>
      </c>
      <c r="B223" s="153" t="s">
        <v>140</v>
      </c>
      <c r="C223" s="113" t="s">
        <v>7</v>
      </c>
      <c r="D223" s="113" t="s">
        <v>101</v>
      </c>
      <c r="E223" s="113" t="s">
        <v>57</v>
      </c>
      <c r="F223" s="113" t="s">
        <v>238</v>
      </c>
      <c r="G223" s="113" t="s">
        <v>372</v>
      </c>
      <c r="H223" s="387">
        <v>40</v>
      </c>
      <c r="I223" s="387">
        <v>15.86761</v>
      </c>
      <c r="J223" s="277">
        <f t="shared" si="11"/>
        <v>-24.13239</v>
      </c>
      <c r="K223" s="297">
        <f t="shared" si="12"/>
        <v>39.669025000000005</v>
      </c>
    </row>
    <row r="224" spans="1:11" ht="18" customHeight="1">
      <c r="A224" s="36" t="s">
        <v>264</v>
      </c>
      <c r="B224" s="117" t="s">
        <v>140</v>
      </c>
      <c r="C224" s="39" t="s">
        <v>7</v>
      </c>
      <c r="D224" s="39" t="s">
        <v>101</v>
      </c>
      <c r="E224" s="39" t="s">
        <v>406</v>
      </c>
      <c r="F224" s="39" t="s">
        <v>426</v>
      </c>
      <c r="G224" s="46"/>
      <c r="H224" s="363">
        <f>H225</f>
        <v>8.6</v>
      </c>
      <c r="I224" s="363">
        <f>I225</f>
        <v>0</v>
      </c>
      <c r="J224" s="260">
        <f t="shared" si="11"/>
        <v>-8.6</v>
      </c>
      <c r="K224" s="296">
        <f t="shared" si="12"/>
        <v>0</v>
      </c>
    </row>
    <row r="225" spans="1:11" s="90" customFormat="1" ht="18" customHeight="1">
      <c r="A225" s="40" t="s">
        <v>380</v>
      </c>
      <c r="B225" s="153" t="s">
        <v>140</v>
      </c>
      <c r="C225" s="113" t="s">
        <v>7</v>
      </c>
      <c r="D225" s="113" t="s">
        <v>101</v>
      </c>
      <c r="E225" s="113" t="s">
        <v>406</v>
      </c>
      <c r="F225" s="113" t="s">
        <v>426</v>
      </c>
      <c r="G225" s="113" t="s">
        <v>9</v>
      </c>
      <c r="H225" s="387">
        <f>H226</f>
        <v>8.6</v>
      </c>
      <c r="I225" s="387">
        <f>I226</f>
        <v>0</v>
      </c>
      <c r="J225" s="277">
        <f t="shared" si="11"/>
        <v>-8.6</v>
      </c>
      <c r="K225" s="297">
        <f t="shared" si="12"/>
        <v>0</v>
      </c>
    </row>
    <row r="226" spans="1:11" s="90" customFormat="1" ht="17.25" customHeight="1">
      <c r="A226" s="40" t="s">
        <v>382</v>
      </c>
      <c r="B226" s="153" t="s">
        <v>140</v>
      </c>
      <c r="C226" s="113" t="s">
        <v>7</v>
      </c>
      <c r="D226" s="113" t="s">
        <v>101</v>
      </c>
      <c r="E226" s="113" t="s">
        <v>406</v>
      </c>
      <c r="F226" s="113" t="s">
        <v>426</v>
      </c>
      <c r="G226" s="113" t="s">
        <v>387</v>
      </c>
      <c r="H226" s="387">
        <v>8.6</v>
      </c>
      <c r="I226" s="387"/>
      <c r="J226" s="277">
        <f t="shared" si="11"/>
        <v>-8.6</v>
      </c>
      <c r="K226" s="297">
        <f t="shared" si="12"/>
        <v>0</v>
      </c>
    </row>
    <row r="227" spans="1:11" ht="18" customHeight="1" hidden="1">
      <c r="A227" s="36" t="s">
        <v>359</v>
      </c>
      <c r="B227" s="117" t="s">
        <v>140</v>
      </c>
      <c r="C227" s="39" t="s">
        <v>7</v>
      </c>
      <c r="D227" s="39" t="s">
        <v>234</v>
      </c>
      <c r="E227" s="39" t="s">
        <v>8</v>
      </c>
      <c r="F227" s="39" t="s">
        <v>4</v>
      </c>
      <c r="G227" s="46"/>
      <c r="H227" s="363">
        <f>H228</f>
        <v>0</v>
      </c>
      <c r="I227" s="363">
        <f>I228</f>
        <v>0</v>
      </c>
      <c r="J227" s="260">
        <f aca="true" t="shared" si="15" ref="J227:J232">I227-H227</f>
        <v>0</v>
      </c>
      <c r="K227" s="296" t="e">
        <f aca="true" t="shared" si="16" ref="K227:K232">I227/H227*100</f>
        <v>#DIV/0!</v>
      </c>
    </row>
    <row r="228" spans="1:11" s="90" customFormat="1" ht="18" customHeight="1" hidden="1">
      <c r="A228" s="40" t="s">
        <v>380</v>
      </c>
      <c r="B228" s="153" t="s">
        <v>140</v>
      </c>
      <c r="C228" s="113" t="s">
        <v>7</v>
      </c>
      <c r="D228" s="113" t="s">
        <v>234</v>
      </c>
      <c r="E228" s="113" t="s">
        <v>8</v>
      </c>
      <c r="F228" s="113" t="s">
        <v>4</v>
      </c>
      <c r="G228" s="113" t="s">
        <v>370</v>
      </c>
      <c r="H228" s="387">
        <f>H229</f>
        <v>0</v>
      </c>
      <c r="I228" s="387">
        <f>I229</f>
        <v>0</v>
      </c>
      <c r="J228" s="277">
        <f t="shared" si="15"/>
        <v>0</v>
      </c>
      <c r="K228" s="297" t="e">
        <f t="shared" si="16"/>
        <v>#DIV/0!</v>
      </c>
    </row>
    <row r="229" spans="1:11" s="90" customFormat="1" ht="18" customHeight="1" hidden="1">
      <c r="A229" s="40" t="s">
        <v>382</v>
      </c>
      <c r="B229" s="153" t="s">
        <v>140</v>
      </c>
      <c r="C229" s="113" t="s">
        <v>7</v>
      </c>
      <c r="D229" s="113" t="s">
        <v>234</v>
      </c>
      <c r="E229" s="113" t="s">
        <v>8</v>
      </c>
      <c r="F229" s="113" t="s">
        <v>4</v>
      </c>
      <c r="G229" s="113" t="s">
        <v>372</v>
      </c>
      <c r="H229" s="387"/>
      <c r="I229" s="387"/>
      <c r="J229" s="277">
        <f t="shared" si="15"/>
        <v>0</v>
      </c>
      <c r="K229" s="297" t="e">
        <f t="shared" si="16"/>
        <v>#DIV/0!</v>
      </c>
    </row>
    <row r="230" spans="1:11" ht="18" customHeight="1" hidden="1">
      <c r="A230" s="36" t="s">
        <v>397</v>
      </c>
      <c r="B230" s="117" t="s">
        <v>140</v>
      </c>
      <c r="C230" s="39" t="s">
        <v>7</v>
      </c>
      <c r="D230" s="39" t="s">
        <v>358</v>
      </c>
      <c r="E230" s="39" t="s">
        <v>42</v>
      </c>
      <c r="F230" s="39" t="s">
        <v>4</v>
      </c>
      <c r="G230" s="46"/>
      <c r="H230" s="363">
        <f>H231</f>
        <v>0</v>
      </c>
      <c r="I230" s="363">
        <f>I231</f>
        <v>0</v>
      </c>
      <c r="J230" s="260">
        <f t="shared" si="15"/>
        <v>0</v>
      </c>
      <c r="K230" s="296" t="e">
        <f t="shared" si="16"/>
        <v>#DIV/0!</v>
      </c>
    </row>
    <row r="231" spans="1:11" s="90" customFormat="1" ht="18" customHeight="1" hidden="1">
      <c r="A231" s="40" t="s">
        <v>388</v>
      </c>
      <c r="B231" s="153" t="s">
        <v>140</v>
      </c>
      <c r="C231" s="113" t="s">
        <v>7</v>
      </c>
      <c r="D231" s="113" t="s">
        <v>358</v>
      </c>
      <c r="E231" s="113" t="s">
        <v>42</v>
      </c>
      <c r="F231" s="113" t="s">
        <v>4</v>
      </c>
      <c r="G231" s="113" t="s">
        <v>9</v>
      </c>
      <c r="H231" s="387">
        <f>H232</f>
        <v>0</v>
      </c>
      <c r="I231" s="387">
        <f>I232</f>
        <v>0</v>
      </c>
      <c r="J231" s="277">
        <f t="shared" si="15"/>
        <v>0</v>
      </c>
      <c r="K231" s="297" t="e">
        <f t="shared" si="16"/>
        <v>#DIV/0!</v>
      </c>
    </row>
    <row r="232" spans="1:11" s="90" customFormat="1" ht="18" customHeight="1" hidden="1">
      <c r="A232" s="40" t="s">
        <v>378</v>
      </c>
      <c r="B232" s="153" t="s">
        <v>140</v>
      </c>
      <c r="C232" s="113" t="s">
        <v>7</v>
      </c>
      <c r="D232" s="113" t="s">
        <v>358</v>
      </c>
      <c r="E232" s="113" t="s">
        <v>42</v>
      </c>
      <c r="F232" s="113" t="s">
        <v>4</v>
      </c>
      <c r="G232" s="113" t="s">
        <v>387</v>
      </c>
      <c r="H232" s="387"/>
      <c r="I232" s="387"/>
      <c r="J232" s="277">
        <f t="shared" si="15"/>
        <v>0</v>
      </c>
      <c r="K232" s="297" t="e">
        <f t="shared" si="16"/>
        <v>#DIV/0!</v>
      </c>
    </row>
    <row r="233" spans="1:11" ht="18.75" customHeight="1">
      <c r="A233" s="57" t="s">
        <v>343</v>
      </c>
      <c r="B233" s="59" t="s">
        <v>140</v>
      </c>
      <c r="C233" s="59" t="s">
        <v>33</v>
      </c>
      <c r="D233" s="59"/>
      <c r="E233" s="59"/>
      <c r="F233" s="59"/>
      <c r="G233" s="46"/>
      <c r="H233" s="363">
        <f>H234</f>
        <v>925</v>
      </c>
      <c r="I233" s="363">
        <f>I234</f>
        <v>661.2019499999999</v>
      </c>
      <c r="J233" s="260">
        <f t="shared" si="11"/>
        <v>-263.7980500000001</v>
      </c>
      <c r="K233" s="298">
        <f t="shared" si="12"/>
        <v>71.48129189189189</v>
      </c>
    </row>
    <row r="234" spans="1:11" ht="39.75" customHeight="1">
      <c r="A234" s="32" t="s">
        <v>236</v>
      </c>
      <c r="B234" s="116" t="s">
        <v>140</v>
      </c>
      <c r="C234" s="35" t="s">
        <v>33</v>
      </c>
      <c r="D234" s="35" t="s">
        <v>101</v>
      </c>
      <c r="E234" s="35" t="s">
        <v>404</v>
      </c>
      <c r="F234" s="35" t="s">
        <v>5</v>
      </c>
      <c r="G234" s="35"/>
      <c r="H234" s="360">
        <f>H235</f>
        <v>925</v>
      </c>
      <c r="I234" s="360">
        <f>I235</f>
        <v>661.2019499999999</v>
      </c>
      <c r="J234" s="258">
        <f t="shared" si="11"/>
        <v>-263.7980500000001</v>
      </c>
      <c r="K234" s="295">
        <f t="shared" si="12"/>
        <v>71.48129189189189</v>
      </c>
    </row>
    <row r="235" spans="1:11" ht="19.5" customHeight="1">
      <c r="A235" s="36" t="s">
        <v>198</v>
      </c>
      <c r="B235" s="117" t="s">
        <v>140</v>
      </c>
      <c r="C235" s="39" t="s">
        <v>33</v>
      </c>
      <c r="D235" s="39" t="s">
        <v>101</v>
      </c>
      <c r="E235" s="39" t="s">
        <v>57</v>
      </c>
      <c r="F235" s="39" t="s">
        <v>224</v>
      </c>
      <c r="G235" s="46"/>
      <c r="H235" s="363">
        <f>H236+H239</f>
        <v>925</v>
      </c>
      <c r="I235" s="363">
        <f>I236+I239</f>
        <v>661.2019499999999</v>
      </c>
      <c r="J235" s="260">
        <f t="shared" si="11"/>
        <v>-263.7980500000001</v>
      </c>
      <c r="K235" s="296">
        <f t="shared" si="12"/>
        <v>71.48129189189189</v>
      </c>
    </row>
    <row r="236" spans="1:11" ht="17.25" customHeight="1">
      <c r="A236" s="40" t="s">
        <v>388</v>
      </c>
      <c r="B236" s="153" t="s">
        <v>140</v>
      </c>
      <c r="C236" s="113" t="s">
        <v>33</v>
      </c>
      <c r="D236" s="113" t="s">
        <v>101</v>
      </c>
      <c r="E236" s="113" t="s">
        <v>57</v>
      </c>
      <c r="F236" s="113" t="s">
        <v>224</v>
      </c>
      <c r="G236" s="113" t="s">
        <v>9</v>
      </c>
      <c r="H236" s="387">
        <f>H237+H238</f>
        <v>815</v>
      </c>
      <c r="I236" s="387">
        <f>I237+I238</f>
        <v>595.47525</v>
      </c>
      <c r="J236" s="277">
        <f>I236-H236</f>
        <v>-219.52475000000004</v>
      </c>
      <c r="K236" s="297">
        <f>I236/H236*100</f>
        <v>73.06444785276072</v>
      </c>
    </row>
    <row r="237" spans="1:11" ht="17.25" customHeight="1">
      <c r="A237" s="40" t="s">
        <v>378</v>
      </c>
      <c r="B237" s="153" t="s">
        <v>140</v>
      </c>
      <c r="C237" s="113" t="s">
        <v>33</v>
      </c>
      <c r="D237" s="113" t="s">
        <v>101</v>
      </c>
      <c r="E237" s="113" t="s">
        <v>57</v>
      </c>
      <c r="F237" s="113" t="s">
        <v>224</v>
      </c>
      <c r="G237" s="113" t="s">
        <v>387</v>
      </c>
      <c r="H237" s="387">
        <v>795</v>
      </c>
      <c r="I237" s="387">
        <v>581.40955</v>
      </c>
      <c r="J237" s="277">
        <f>I237-H237</f>
        <v>-213.59045000000003</v>
      </c>
      <c r="K237" s="297">
        <f>I237/H237*100</f>
        <v>73.13327672955975</v>
      </c>
    </row>
    <row r="238" spans="1:11" ht="17.25" customHeight="1">
      <c r="A238" s="40" t="s">
        <v>379</v>
      </c>
      <c r="B238" s="153" t="s">
        <v>140</v>
      </c>
      <c r="C238" s="113" t="s">
        <v>33</v>
      </c>
      <c r="D238" s="113" t="s">
        <v>101</v>
      </c>
      <c r="E238" s="113" t="s">
        <v>57</v>
      </c>
      <c r="F238" s="113" t="s">
        <v>224</v>
      </c>
      <c r="G238" s="113" t="s">
        <v>393</v>
      </c>
      <c r="H238" s="387">
        <v>20</v>
      </c>
      <c r="I238" s="387">
        <v>14.0657</v>
      </c>
      <c r="J238" s="277">
        <f>I238-H238</f>
        <v>-5.9343</v>
      </c>
      <c r="K238" s="297">
        <f>I238/H238*100</f>
        <v>70.32849999999999</v>
      </c>
    </row>
    <row r="239" spans="1:11" ht="17.25" customHeight="1">
      <c r="A239" s="40" t="s">
        <v>380</v>
      </c>
      <c r="B239" s="153" t="s">
        <v>140</v>
      </c>
      <c r="C239" s="113" t="s">
        <v>33</v>
      </c>
      <c r="D239" s="113" t="s">
        <v>101</v>
      </c>
      <c r="E239" s="113" t="s">
        <v>57</v>
      </c>
      <c r="F239" s="113" t="s">
        <v>224</v>
      </c>
      <c r="G239" s="113" t="s">
        <v>370</v>
      </c>
      <c r="H239" s="387">
        <f>H240</f>
        <v>110</v>
      </c>
      <c r="I239" s="387">
        <f>I240</f>
        <v>65.7267</v>
      </c>
      <c r="J239" s="277">
        <f>I239-H239</f>
        <v>-44.273300000000006</v>
      </c>
      <c r="K239" s="297">
        <f>I239/H239*100</f>
        <v>59.75154545454545</v>
      </c>
    </row>
    <row r="240" spans="1:11" ht="17.25" customHeight="1" thickBot="1">
      <c r="A240" s="40" t="s">
        <v>382</v>
      </c>
      <c r="B240" s="153" t="s">
        <v>140</v>
      </c>
      <c r="C240" s="113" t="s">
        <v>33</v>
      </c>
      <c r="D240" s="113" t="s">
        <v>101</v>
      </c>
      <c r="E240" s="113" t="s">
        <v>57</v>
      </c>
      <c r="F240" s="113" t="s">
        <v>224</v>
      </c>
      <c r="G240" s="113" t="s">
        <v>372</v>
      </c>
      <c r="H240" s="387">
        <v>110</v>
      </c>
      <c r="I240" s="387">
        <v>65.7267</v>
      </c>
      <c r="J240" s="277">
        <f t="shared" si="11"/>
        <v>-44.273300000000006</v>
      </c>
      <c r="K240" s="297">
        <f t="shared" si="12"/>
        <v>59.75154545454545</v>
      </c>
    </row>
    <row r="241" spans="1:11" ht="12.75" hidden="1">
      <c r="A241" s="32" t="s">
        <v>237</v>
      </c>
      <c r="B241" s="120" t="s">
        <v>140</v>
      </c>
      <c r="C241" s="61" t="s">
        <v>7</v>
      </c>
      <c r="D241" s="61" t="s">
        <v>238</v>
      </c>
      <c r="E241" s="61" t="s">
        <v>4</v>
      </c>
      <c r="F241" s="61" t="s">
        <v>4</v>
      </c>
      <c r="G241" s="61"/>
      <c r="H241" s="369">
        <f>SUM(H242)</f>
        <v>0</v>
      </c>
      <c r="I241" s="369">
        <f>SUM(I242)</f>
        <v>0</v>
      </c>
      <c r="J241" s="263">
        <f t="shared" si="11"/>
        <v>0</v>
      </c>
      <c r="K241" s="306" t="e">
        <f t="shared" si="12"/>
        <v>#DIV/0!</v>
      </c>
    </row>
    <row r="242" spans="1:11" s="90" customFormat="1" ht="18" customHeight="1" hidden="1">
      <c r="A242" s="36" t="s">
        <v>198</v>
      </c>
      <c r="B242" s="121" t="s">
        <v>140</v>
      </c>
      <c r="C242" s="63" t="s">
        <v>7</v>
      </c>
      <c r="D242" s="63" t="s">
        <v>238</v>
      </c>
      <c r="E242" s="63" t="s">
        <v>4</v>
      </c>
      <c r="F242" s="63" t="s">
        <v>4</v>
      </c>
      <c r="G242" s="63" t="s">
        <v>199</v>
      </c>
      <c r="H242" s="370"/>
      <c r="I242" s="370"/>
      <c r="J242" s="264">
        <f t="shared" si="11"/>
        <v>0</v>
      </c>
      <c r="K242" s="307" t="e">
        <f t="shared" si="12"/>
        <v>#DIV/0!</v>
      </c>
    </row>
    <row r="243" spans="1:11" ht="18" customHeight="1" hidden="1">
      <c r="A243" s="32" t="s">
        <v>239</v>
      </c>
      <c r="B243" s="120" t="s">
        <v>140</v>
      </c>
      <c r="C243" s="61" t="s">
        <v>7</v>
      </c>
      <c r="D243" s="61" t="s">
        <v>211</v>
      </c>
      <c r="E243" s="61" t="s">
        <v>4</v>
      </c>
      <c r="F243" s="61" t="s">
        <v>4</v>
      </c>
      <c r="G243" s="61"/>
      <c r="H243" s="369">
        <f>SUM(H244)</f>
        <v>0</v>
      </c>
      <c r="I243" s="369">
        <f>SUM(I244)</f>
        <v>0</v>
      </c>
      <c r="J243" s="263">
        <f t="shared" si="11"/>
        <v>0</v>
      </c>
      <c r="K243" s="306" t="e">
        <f t="shared" si="12"/>
        <v>#DIV/0!</v>
      </c>
    </row>
    <row r="244" spans="1:11" s="90" customFormat="1" ht="26.25" hidden="1">
      <c r="A244" s="36" t="s">
        <v>240</v>
      </c>
      <c r="B244" s="121" t="s">
        <v>140</v>
      </c>
      <c r="C244" s="63" t="s">
        <v>7</v>
      </c>
      <c r="D244" s="63" t="s">
        <v>211</v>
      </c>
      <c r="E244" s="63" t="s">
        <v>4</v>
      </c>
      <c r="F244" s="63" t="s">
        <v>4</v>
      </c>
      <c r="G244" s="63" t="s">
        <v>241</v>
      </c>
      <c r="H244" s="370"/>
      <c r="I244" s="370"/>
      <c r="J244" s="264">
        <f t="shared" si="11"/>
        <v>0</v>
      </c>
      <c r="K244" s="307" t="e">
        <f t="shared" si="12"/>
        <v>#DIV/0!</v>
      </c>
    </row>
    <row r="245" spans="1:11" ht="18" customHeight="1" hidden="1">
      <c r="A245" s="32" t="s">
        <v>229</v>
      </c>
      <c r="B245" s="120" t="s">
        <v>140</v>
      </c>
      <c r="C245" s="61" t="s">
        <v>7</v>
      </c>
      <c r="D245" s="61" t="s">
        <v>224</v>
      </c>
      <c r="E245" s="61" t="s">
        <v>4</v>
      </c>
      <c r="F245" s="61" t="s">
        <v>4</v>
      </c>
      <c r="G245" s="61"/>
      <c r="H245" s="369">
        <f>SUM(H246)</f>
        <v>0</v>
      </c>
      <c r="I245" s="369">
        <f>SUM(I246)</f>
        <v>0</v>
      </c>
      <c r="J245" s="263">
        <f t="shared" si="11"/>
        <v>0</v>
      </c>
      <c r="K245" s="306" t="e">
        <f t="shared" si="12"/>
        <v>#DIV/0!</v>
      </c>
    </row>
    <row r="246" spans="1:11" s="90" customFormat="1" ht="12.75" hidden="1">
      <c r="A246" s="36" t="s">
        <v>198</v>
      </c>
      <c r="B246" s="121" t="s">
        <v>140</v>
      </c>
      <c r="C246" s="63" t="s">
        <v>7</v>
      </c>
      <c r="D246" s="63" t="s">
        <v>224</v>
      </c>
      <c r="E246" s="63" t="s">
        <v>4</v>
      </c>
      <c r="F246" s="63" t="s">
        <v>4</v>
      </c>
      <c r="G246" s="63" t="s">
        <v>199</v>
      </c>
      <c r="H246" s="370"/>
      <c r="I246" s="370"/>
      <c r="J246" s="264">
        <f t="shared" si="11"/>
        <v>0</v>
      </c>
      <c r="K246" s="307" t="e">
        <f t="shared" si="12"/>
        <v>#DIV/0!</v>
      </c>
    </row>
    <row r="247" spans="1:11" ht="12.75" hidden="1">
      <c r="A247" s="32" t="s">
        <v>178</v>
      </c>
      <c r="B247" s="120" t="s">
        <v>140</v>
      </c>
      <c r="C247" s="61" t="s">
        <v>7</v>
      </c>
      <c r="D247" s="61" t="s">
        <v>179</v>
      </c>
      <c r="E247" s="61" t="s">
        <v>4</v>
      </c>
      <c r="F247" s="61" t="s">
        <v>4</v>
      </c>
      <c r="G247" s="61"/>
      <c r="H247" s="369">
        <f>SUM(H248)</f>
        <v>0</v>
      </c>
      <c r="I247" s="369">
        <f>SUM(I248)</f>
        <v>0</v>
      </c>
      <c r="J247" s="263">
        <f t="shared" si="11"/>
        <v>0</v>
      </c>
      <c r="K247" s="306" t="e">
        <f t="shared" si="12"/>
        <v>#DIV/0!</v>
      </c>
    </row>
    <row r="248" spans="1:11" s="90" customFormat="1" ht="26.25" hidden="1">
      <c r="A248" s="36" t="s">
        <v>240</v>
      </c>
      <c r="B248" s="121" t="s">
        <v>140</v>
      </c>
      <c r="C248" s="63" t="s">
        <v>8</v>
      </c>
      <c r="D248" s="63" t="s">
        <v>179</v>
      </c>
      <c r="E248" s="63" t="s">
        <v>4</v>
      </c>
      <c r="F248" s="63" t="s">
        <v>4</v>
      </c>
      <c r="G248" s="63" t="s">
        <v>241</v>
      </c>
      <c r="H248" s="370"/>
      <c r="I248" s="370"/>
      <c r="J248" s="264">
        <f t="shared" si="11"/>
        <v>0</v>
      </c>
      <c r="K248" s="307" t="e">
        <f t="shared" si="12"/>
        <v>#DIV/0!</v>
      </c>
    </row>
    <row r="249" spans="1:11" s="144" customFormat="1" ht="13.5" hidden="1">
      <c r="A249" s="41" t="s">
        <v>242</v>
      </c>
      <c r="B249" s="99" t="s">
        <v>140</v>
      </c>
      <c r="C249" s="100" t="s">
        <v>33</v>
      </c>
      <c r="D249" s="154"/>
      <c r="E249" s="154"/>
      <c r="F249" s="154"/>
      <c r="G249" s="154"/>
      <c r="H249" s="401">
        <f>SUM(H250)</f>
        <v>0</v>
      </c>
      <c r="I249" s="401">
        <f>SUM(I250)</f>
        <v>0</v>
      </c>
      <c r="J249" s="285">
        <f t="shared" si="11"/>
        <v>0</v>
      </c>
      <c r="K249" s="317" t="e">
        <f t="shared" si="12"/>
        <v>#DIV/0!</v>
      </c>
    </row>
    <row r="250" spans="1:11" ht="12.75" hidden="1">
      <c r="A250" s="32" t="s">
        <v>243</v>
      </c>
      <c r="B250" s="61" t="s">
        <v>140</v>
      </c>
      <c r="C250" s="61" t="s">
        <v>33</v>
      </c>
      <c r="D250" s="61" t="s">
        <v>244</v>
      </c>
      <c r="E250" s="61" t="s">
        <v>4</v>
      </c>
      <c r="F250" s="61" t="s">
        <v>4</v>
      </c>
      <c r="G250" s="61"/>
      <c r="H250" s="369">
        <f>SUM(H251)</f>
        <v>0</v>
      </c>
      <c r="I250" s="369">
        <f>SUM(I251)</f>
        <v>0</v>
      </c>
      <c r="J250" s="263">
        <f t="shared" si="11"/>
        <v>0</v>
      </c>
      <c r="K250" s="306" t="e">
        <f t="shared" si="12"/>
        <v>#DIV/0!</v>
      </c>
    </row>
    <row r="251" spans="1:11" s="90" customFormat="1" ht="26.25" hidden="1">
      <c r="A251" s="36" t="s">
        <v>240</v>
      </c>
      <c r="B251" s="135" t="s">
        <v>140</v>
      </c>
      <c r="C251" s="63" t="s">
        <v>33</v>
      </c>
      <c r="D251" s="63" t="s">
        <v>244</v>
      </c>
      <c r="E251" s="63" t="s">
        <v>4</v>
      </c>
      <c r="F251" s="63" t="s">
        <v>4</v>
      </c>
      <c r="G251" s="63" t="s">
        <v>241</v>
      </c>
      <c r="H251" s="370"/>
      <c r="I251" s="370"/>
      <c r="J251" s="264">
        <f t="shared" si="11"/>
        <v>0</v>
      </c>
      <c r="K251" s="307" t="e">
        <f t="shared" si="12"/>
        <v>#DIV/0!</v>
      </c>
    </row>
    <row r="252" spans="1:11" ht="12.75" hidden="1">
      <c r="A252" s="88"/>
      <c r="B252" s="155"/>
      <c r="C252" s="124"/>
      <c r="D252" s="124"/>
      <c r="E252" s="124"/>
      <c r="F252" s="124"/>
      <c r="G252" s="124"/>
      <c r="H252" s="389"/>
      <c r="I252" s="389"/>
      <c r="J252" s="321">
        <f t="shared" si="11"/>
        <v>0</v>
      </c>
      <c r="K252" s="322" t="e">
        <f t="shared" si="12"/>
        <v>#DIV/0!</v>
      </c>
    </row>
    <row r="253" spans="1:11" s="82" customFormat="1" ht="15" hidden="1">
      <c r="A253" s="125" t="s">
        <v>245</v>
      </c>
      <c r="B253" s="126" t="s">
        <v>32</v>
      </c>
      <c r="C253" s="127"/>
      <c r="D253" s="127"/>
      <c r="E253" s="127"/>
      <c r="F253" s="127"/>
      <c r="G253" s="127"/>
      <c r="H253" s="390">
        <f>SUM(H254+H272+H275)</f>
        <v>0</v>
      </c>
      <c r="I253" s="390">
        <f>SUM(I254+I272+I275)</f>
        <v>0</v>
      </c>
      <c r="J253" s="323">
        <f t="shared" si="11"/>
        <v>0</v>
      </c>
      <c r="K253" s="324" t="e">
        <f t="shared" si="12"/>
        <v>#DIV/0!</v>
      </c>
    </row>
    <row r="254" spans="1:11" s="144" customFormat="1" ht="18" customHeight="1" hidden="1">
      <c r="A254" s="41" t="s">
        <v>246</v>
      </c>
      <c r="B254" s="99" t="s">
        <v>32</v>
      </c>
      <c r="C254" s="100" t="s">
        <v>7</v>
      </c>
      <c r="D254" s="100"/>
      <c r="E254" s="154"/>
      <c r="F254" s="154"/>
      <c r="G254" s="154"/>
      <c r="H254" s="401">
        <f>SUM(H255+H257+H259+H261+H263)</f>
        <v>0</v>
      </c>
      <c r="I254" s="401">
        <f>SUM(I255+I257+I259+I261+I263)</f>
        <v>0</v>
      </c>
      <c r="J254" s="285">
        <f t="shared" si="11"/>
        <v>0</v>
      </c>
      <c r="K254" s="317" t="e">
        <f t="shared" si="12"/>
        <v>#DIV/0!</v>
      </c>
    </row>
    <row r="255" spans="1:11" ht="18" customHeight="1" hidden="1">
      <c r="A255" s="32" t="s">
        <v>229</v>
      </c>
      <c r="B255" s="120" t="s">
        <v>32</v>
      </c>
      <c r="C255" s="61" t="s">
        <v>7</v>
      </c>
      <c r="D255" s="61" t="s">
        <v>224</v>
      </c>
      <c r="E255" s="61" t="s">
        <v>4</v>
      </c>
      <c r="F255" s="61" t="s">
        <v>4</v>
      </c>
      <c r="G255" s="61"/>
      <c r="H255" s="369">
        <f>SUM(H256)</f>
        <v>0</v>
      </c>
      <c r="I255" s="369">
        <f>SUM(I256)</f>
        <v>0</v>
      </c>
      <c r="J255" s="263">
        <f t="shared" si="11"/>
        <v>0</v>
      </c>
      <c r="K255" s="306" t="e">
        <f t="shared" si="12"/>
        <v>#DIV/0!</v>
      </c>
    </row>
    <row r="256" spans="1:11" s="90" customFormat="1" ht="12.75" hidden="1">
      <c r="A256" s="36" t="s">
        <v>198</v>
      </c>
      <c r="B256" s="121" t="s">
        <v>32</v>
      </c>
      <c r="C256" s="63" t="s">
        <v>7</v>
      </c>
      <c r="D256" s="63" t="s">
        <v>224</v>
      </c>
      <c r="E256" s="63" t="s">
        <v>4</v>
      </c>
      <c r="F256" s="63" t="s">
        <v>4</v>
      </c>
      <c r="G256" s="63" t="s">
        <v>199</v>
      </c>
      <c r="H256" s="370"/>
      <c r="I256" s="370"/>
      <c r="J256" s="264">
        <f t="shared" si="11"/>
        <v>0</v>
      </c>
      <c r="K256" s="307" t="e">
        <f t="shared" si="12"/>
        <v>#DIV/0!</v>
      </c>
    </row>
    <row r="257" spans="1:11" ht="18" customHeight="1" hidden="1">
      <c r="A257" s="32" t="s">
        <v>247</v>
      </c>
      <c r="B257" s="120" t="s">
        <v>32</v>
      </c>
      <c r="C257" s="61" t="s">
        <v>7</v>
      </c>
      <c r="D257" s="61" t="s">
        <v>248</v>
      </c>
      <c r="E257" s="61" t="s">
        <v>4</v>
      </c>
      <c r="F257" s="61" t="s">
        <v>4</v>
      </c>
      <c r="G257" s="61"/>
      <c r="H257" s="369">
        <f>SUM(H258)</f>
        <v>0</v>
      </c>
      <c r="I257" s="369">
        <f>SUM(I258)</f>
        <v>0</v>
      </c>
      <c r="J257" s="263">
        <f t="shared" si="11"/>
        <v>0</v>
      </c>
      <c r="K257" s="306" t="e">
        <f t="shared" si="12"/>
        <v>#DIV/0!</v>
      </c>
    </row>
    <row r="258" spans="1:11" s="90" customFormat="1" ht="12.75" hidden="1">
      <c r="A258" s="36" t="s">
        <v>198</v>
      </c>
      <c r="B258" s="121" t="s">
        <v>32</v>
      </c>
      <c r="C258" s="63" t="s">
        <v>7</v>
      </c>
      <c r="D258" s="63" t="s">
        <v>248</v>
      </c>
      <c r="E258" s="63" t="s">
        <v>4</v>
      </c>
      <c r="F258" s="63" t="s">
        <v>4</v>
      </c>
      <c r="G258" s="63" t="s">
        <v>199</v>
      </c>
      <c r="H258" s="370"/>
      <c r="I258" s="370"/>
      <c r="J258" s="264">
        <f t="shared" si="11"/>
        <v>0</v>
      </c>
      <c r="K258" s="307" t="e">
        <f t="shared" si="12"/>
        <v>#DIV/0!</v>
      </c>
    </row>
    <row r="259" spans="1:11" ht="18" customHeight="1" hidden="1">
      <c r="A259" s="32" t="s">
        <v>249</v>
      </c>
      <c r="B259" s="120" t="s">
        <v>32</v>
      </c>
      <c r="C259" s="61" t="s">
        <v>7</v>
      </c>
      <c r="D259" s="61" t="s">
        <v>250</v>
      </c>
      <c r="E259" s="61" t="s">
        <v>4</v>
      </c>
      <c r="F259" s="61" t="s">
        <v>4</v>
      </c>
      <c r="G259" s="61"/>
      <c r="H259" s="369">
        <f>SUM(H260)</f>
        <v>0</v>
      </c>
      <c r="I259" s="369">
        <f>SUM(I260)</f>
        <v>0</v>
      </c>
      <c r="J259" s="263">
        <f t="shared" si="11"/>
        <v>0</v>
      </c>
      <c r="K259" s="306" t="e">
        <f t="shared" si="12"/>
        <v>#DIV/0!</v>
      </c>
    </row>
    <row r="260" spans="1:11" s="90" customFormat="1" ht="12.75" hidden="1">
      <c r="A260" s="36" t="s">
        <v>198</v>
      </c>
      <c r="B260" s="121" t="s">
        <v>32</v>
      </c>
      <c r="C260" s="63" t="s">
        <v>7</v>
      </c>
      <c r="D260" s="63" t="s">
        <v>250</v>
      </c>
      <c r="E260" s="63" t="s">
        <v>4</v>
      </c>
      <c r="F260" s="63" t="s">
        <v>4</v>
      </c>
      <c r="G260" s="63" t="s">
        <v>199</v>
      </c>
      <c r="H260" s="370"/>
      <c r="I260" s="370"/>
      <c r="J260" s="264">
        <f t="shared" si="11"/>
        <v>0</v>
      </c>
      <c r="K260" s="307" t="e">
        <f t="shared" si="12"/>
        <v>#DIV/0!</v>
      </c>
    </row>
    <row r="261" spans="1:11" ht="12.75" hidden="1">
      <c r="A261" s="32" t="s">
        <v>251</v>
      </c>
      <c r="B261" s="120" t="s">
        <v>32</v>
      </c>
      <c r="C261" s="61" t="s">
        <v>7</v>
      </c>
      <c r="D261" s="61" t="s">
        <v>252</v>
      </c>
      <c r="E261" s="61" t="s">
        <v>4</v>
      </c>
      <c r="F261" s="61" t="s">
        <v>4</v>
      </c>
      <c r="G261" s="61"/>
      <c r="H261" s="369">
        <f>SUM(H262)</f>
        <v>0</v>
      </c>
      <c r="I261" s="369">
        <f>SUM(I262)</f>
        <v>0</v>
      </c>
      <c r="J261" s="263">
        <f t="shared" si="11"/>
        <v>0</v>
      </c>
      <c r="K261" s="306" t="e">
        <f t="shared" si="12"/>
        <v>#DIV/0!</v>
      </c>
    </row>
    <row r="262" spans="1:11" s="90" customFormat="1" ht="12.75" hidden="1">
      <c r="A262" s="36" t="s">
        <v>198</v>
      </c>
      <c r="B262" s="121" t="s">
        <v>32</v>
      </c>
      <c r="C262" s="63" t="s">
        <v>7</v>
      </c>
      <c r="D262" s="63" t="s">
        <v>252</v>
      </c>
      <c r="E262" s="63" t="s">
        <v>4</v>
      </c>
      <c r="F262" s="63" t="s">
        <v>4</v>
      </c>
      <c r="G262" s="63" t="s">
        <v>199</v>
      </c>
      <c r="H262" s="370"/>
      <c r="I262" s="370"/>
      <c r="J262" s="264">
        <f t="shared" si="11"/>
        <v>0</v>
      </c>
      <c r="K262" s="307" t="e">
        <f t="shared" si="12"/>
        <v>#DIV/0!</v>
      </c>
    </row>
    <row r="263" spans="1:11" ht="12.75" hidden="1">
      <c r="A263" s="156" t="s">
        <v>178</v>
      </c>
      <c r="B263" s="120" t="s">
        <v>32</v>
      </c>
      <c r="C263" s="61" t="s">
        <v>7</v>
      </c>
      <c r="D263" s="61" t="s">
        <v>213</v>
      </c>
      <c r="E263" s="61" t="s">
        <v>4</v>
      </c>
      <c r="F263" s="61" t="s">
        <v>4</v>
      </c>
      <c r="G263" s="61"/>
      <c r="H263" s="369">
        <f>SUM(H264+H266+H268+H270)</f>
        <v>0</v>
      </c>
      <c r="I263" s="369">
        <f>SUM(I264+I266+I268+I270)</f>
        <v>0</v>
      </c>
      <c r="J263" s="263">
        <f t="shared" si="11"/>
        <v>0</v>
      </c>
      <c r="K263" s="306" t="e">
        <f t="shared" si="12"/>
        <v>#DIV/0!</v>
      </c>
    </row>
    <row r="264" spans="1:11" ht="12.75" hidden="1">
      <c r="A264" s="157" t="s">
        <v>212</v>
      </c>
      <c r="B264" s="120" t="s">
        <v>32</v>
      </c>
      <c r="C264" s="61" t="s">
        <v>7</v>
      </c>
      <c r="D264" s="61" t="s">
        <v>213</v>
      </c>
      <c r="E264" s="158" t="s">
        <v>4</v>
      </c>
      <c r="F264" s="95" t="s">
        <v>109</v>
      </c>
      <c r="G264" s="61"/>
      <c r="H264" s="369">
        <f>SUM(H265)</f>
        <v>0</v>
      </c>
      <c r="I264" s="369">
        <f>SUM(I265)</f>
        <v>0</v>
      </c>
      <c r="J264" s="263">
        <f t="shared" si="11"/>
        <v>0</v>
      </c>
      <c r="K264" s="306" t="e">
        <f t="shared" si="12"/>
        <v>#DIV/0!</v>
      </c>
    </row>
    <row r="265" spans="1:11" s="90" customFormat="1" ht="26.25" hidden="1">
      <c r="A265" s="36" t="s">
        <v>253</v>
      </c>
      <c r="B265" s="121" t="s">
        <v>32</v>
      </c>
      <c r="C265" s="63" t="s">
        <v>7</v>
      </c>
      <c r="D265" s="63" t="s">
        <v>213</v>
      </c>
      <c r="E265" s="97" t="s">
        <v>4</v>
      </c>
      <c r="F265" s="139" t="s">
        <v>109</v>
      </c>
      <c r="G265" s="63" t="s">
        <v>254</v>
      </c>
      <c r="H265" s="370"/>
      <c r="I265" s="370"/>
      <c r="J265" s="264">
        <f t="shared" si="11"/>
        <v>0</v>
      </c>
      <c r="K265" s="307" t="e">
        <f t="shared" si="12"/>
        <v>#DIV/0!</v>
      </c>
    </row>
    <row r="266" spans="1:11" ht="26.25" hidden="1">
      <c r="A266" s="32" t="s">
        <v>255</v>
      </c>
      <c r="B266" s="120" t="s">
        <v>32</v>
      </c>
      <c r="C266" s="61" t="s">
        <v>7</v>
      </c>
      <c r="D266" s="61" t="s">
        <v>179</v>
      </c>
      <c r="E266" s="158" t="s">
        <v>4</v>
      </c>
      <c r="F266" s="95" t="s">
        <v>4</v>
      </c>
      <c r="G266" s="61"/>
      <c r="H266" s="369">
        <f>SUM(H267)</f>
        <v>0</v>
      </c>
      <c r="I266" s="369">
        <f>SUM(I267)</f>
        <v>0</v>
      </c>
      <c r="J266" s="263">
        <f t="shared" si="11"/>
        <v>0</v>
      </c>
      <c r="K266" s="306" t="e">
        <f t="shared" si="12"/>
        <v>#DIV/0!</v>
      </c>
    </row>
    <row r="267" spans="1:11" s="90" customFormat="1" ht="18" customHeight="1" hidden="1">
      <c r="A267" s="36" t="s">
        <v>256</v>
      </c>
      <c r="B267" s="121" t="s">
        <v>32</v>
      </c>
      <c r="C267" s="63" t="s">
        <v>7</v>
      </c>
      <c r="D267" s="63" t="s">
        <v>179</v>
      </c>
      <c r="E267" s="97" t="s">
        <v>4</v>
      </c>
      <c r="F267" s="139" t="s">
        <v>109</v>
      </c>
      <c r="G267" s="63" t="s">
        <v>257</v>
      </c>
      <c r="H267" s="370"/>
      <c r="I267" s="370"/>
      <c r="J267" s="264">
        <f t="shared" si="11"/>
        <v>0</v>
      </c>
      <c r="K267" s="307" t="e">
        <f t="shared" si="12"/>
        <v>#DIV/0!</v>
      </c>
    </row>
    <row r="268" spans="1:11" ht="12.75" hidden="1">
      <c r="A268" s="32" t="s">
        <v>258</v>
      </c>
      <c r="B268" s="120" t="s">
        <v>32</v>
      </c>
      <c r="C268" s="61" t="s">
        <v>7</v>
      </c>
      <c r="D268" s="61" t="s">
        <v>179</v>
      </c>
      <c r="E268" s="158" t="s">
        <v>4</v>
      </c>
      <c r="F268" s="95" t="s">
        <v>4</v>
      </c>
      <c r="G268" s="61"/>
      <c r="H268" s="369">
        <f>SUM(H269)</f>
        <v>0</v>
      </c>
      <c r="I268" s="369">
        <f>SUM(I269)</f>
        <v>0</v>
      </c>
      <c r="J268" s="263">
        <f t="shared" si="11"/>
        <v>0</v>
      </c>
      <c r="K268" s="306" t="e">
        <f t="shared" si="12"/>
        <v>#DIV/0!</v>
      </c>
    </row>
    <row r="269" spans="1:11" s="90" customFormat="1" ht="18" customHeight="1" hidden="1">
      <c r="A269" s="36" t="s">
        <v>256</v>
      </c>
      <c r="B269" s="121" t="s">
        <v>32</v>
      </c>
      <c r="C269" s="63" t="s">
        <v>7</v>
      </c>
      <c r="D269" s="63" t="s">
        <v>179</v>
      </c>
      <c r="E269" s="97" t="s">
        <v>4</v>
      </c>
      <c r="F269" s="139" t="s">
        <v>109</v>
      </c>
      <c r="G269" s="63" t="s">
        <v>257</v>
      </c>
      <c r="H269" s="370"/>
      <c r="I269" s="370"/>
      <c r="J269" s="264">
        <f t="shared" si="11"/>
        <v>0</v>
      </c>
      <c r="K269" s="307" t="e">
        <f t="shared" si="12"/>
        <v>#DIV/0!</v>
      </c>
    </row>
    <row r="270" spans="1:11" ht="12.75" hidden="1">
      <c r="A270" s="32" t="s">
        <v>259</v>
      </c>
      <c r="B270" s="120" t="s">
        <v>32</v>
      </c>
      <c r="C270" s="61" t="s">
        <v>7</v>
      </c>
      <c r="D270" s="61" t="s">
        <v>179</v>
      </c>
      <c r="E270" s="158" t="s">
        <v>4</v>
      </c>
      <c r="F270" s="95" t="s">
        <v>4</v>
      </c>
      <c r="G270" s="61"/>
      <c r="H270" s="369">
        <f>SUM(H271)</f>
        <v>0</v>
      </c>
      <c r="I270" s="369">
        <f>SUM(I271)</f>
        <v>0</v>
      </c>
      <c r="J270" s="263">
        <f t="shared" si="11"/>
        <v>0</v>
      </c>
      <c r="K270" s="306" t="e">
        <f t="shared" si="12"/>
        <v>#DIV/0!</v>
      </c>
    </row>
    <row r="271" spans="1:11" s="90" customFormat="1" ht="18" customHeight="1" hidden="1">
      <c r="A271" s="36" t="s">
        <v>256</v>
      </c>
      <c r="B271" s="121" t="s">
        <v>32</v>
      </c>
      <c r="C271" s="63" t="s">
        <v>7</v>
      </c>
      <c r="D271" s="63" t="s">
        <v>179</v>
      </c>
      <c r="E271" s="97" t="s">
        <v>4</v>
      </c>
      <c r="F271" s="139" t="s">
        <v>109</v>
      </c>
      <c r="G271" s="63" t="s">
        <v>257</v>
      </c>
      <c r="H271" s="370"/>
      <c r="I271" s="370"/>
      <c r="J271" s="264">
        <f t="shared" si="11"/>
        <v>0</v>
      </c>
      <c r="K271" s="307" t="e">
        <f t="shared" si="12"/>
        <v>#DIV/0!</v>
      </c>
    </row>
    <row r="272" spans="1:11" s="144" customFormat="1" ht="18" customHeight="1" hidden="1">
      <c r="A272" s="41" t="s">
        <v>260</v>
      </c>
      <c r="B272" s="99" t="s">
        <v>32</v>
      </c>
      <c r="C272" s="100" t="s">
        <v>8</v>
      </c>
      <c r="D272" s="154"/>
      <c r="E272" s="154"/>
      <c r="F272" s="154"/>
      <c r="G272" s="154"/>
      <c r="H272" s="401">
        <f>SUM(H273)</f>
        <v>0</v>
      </c>
      <c r="I272" s="401">
        <f>SUM(I273)</f>
        <v>0</v>
      </c>
      <c r="J272" s="285">
        <f aca="true" t="shared" si="17" ref="J272:J333">I272-H272</f>
        <v>0</v>
      </c>
      <c r="K272" s="317" t="e">
        <f aca="true" t="shared" si="18" ref="K272:K333">I272/H272*100</f>
        <v>#DIV/0!</v>
      </c>
    </row>
    <row r="273" spans="1:11" ht="12.75" hidden="1">
      <c r="A273" s="32" t="s">
        <v>261</v>
      </c>
      <c r="B273" s="120" t="s">
        <v>32</v>
      </c>
      <c r="C273" s="61" t="s">
        <v>8</v>
      </c>
      <c r="D273" s="61" t="s">
        <v>262</v>
      </c>
      <c r="E273" s="61" t="s">
        <v>4</v>
      </c>
      <c r="F273" s="61" t="s">
        <v>4</v>
      </c>
      <c r="G273" s="61"/>
      <c r="H273" s="369">
        <f>SUM(H274)</f>
        <v>0</v>
      </c>
      <c r="I273" s="369">
        <f>SUM(I274)</f>
        <v>0</v>
      </c>
      <c r="J273" s="263">
        <f t="shared" si="17"/>
        <v>0</v>
      </c>
      <c r="K273" s="306" t="e">
        <f t="shared" si="18"/>
        <v>#DIV/0!</v>
      </c>
    </row>
    <row r="274" spans="1:11" s="90" customFormat="1" ht="12.75" hidden="1">
      <c r="A274" s="36" t="s">
        <v>256</v>
      </c>
      <c r="B274" s="121" t="s">
        <v>32</v>
      </c>
      <c r="C274" s="63" t="s">
        <v>8</v>
      </c>
      <c r="D274" s="63" t="s">
        <v>262</v>
      </c>
      <c r="E274" s="63" t="s">
        <v>4</v>
      </c>
      <c r="F274" s="63" t="s">
        <v>4</v>
      </c>
      <c r="G274" s="63" t="s">
        <v>257</v>
      </c>
      <c r="H274" s="370"/>
      <c r="I274" s="370"/>
      <c r="J274" s="264">
        <f t="shared" si="17"/>
        <v>0</v>
      </c>
      <c r="K274" s="307" t="e">
        <f t="shared" si="18"/>
        <v>#DIV/0!</v>
      </c>
    </row>
    <row r="275" spans="1:11" s="55" customFormat="1" ht="13.5" hidden="1">
      <c r="A275" s="41" t="s">
        <v>263</v>
      </c>
      <c r="B275" s="99" t="s">
        <v>32</v>
      </c>
      <c r="C275" s="100" t="s">
        <v>33</v>
      </c>
      <c r="D275" s="100"/>
      <c r="E275" s="100"/>
      <c r="F275" s="100"/>
      <c r="G275" s="100"/>
      <c r="H275" s="382">
        <f>SUM(H276+H278)</f>
        <v>0</v>
      </c>
      <c r="I275" s="382">
        <f>SUM(I276+I278)</f>
        <v>0</v>
      </c>
      <c r="J275" s="273">
        <f t="shared" si="17"/>
        <v>0</v>
      </c>
      <c r="K275" s="317" t="e">
        <f t="shared" si="18"/>
        <v>#DIV/0!</v>
      </c>
    </row>
    <row r="276" spans="1:11" ht="12.75" hidden="1">
      <c r="A276" s="32" t="s">
        <v>168</v>
      </c>
      <c r="B276" s="60" t="s">
        <v>32</v>
      </c>
      <c r="C276" s="61" t="s">
        <v>33</v>
      </c>
      <c r="D276" s="61" t="s">
        <v>169</v>
      </c>
      <c r="E276" s="61" t="s">
        <v>4</v>
      </c>
      <c r="F276" s="61" t="s">
        <v>4</v>
      </c>
      <c r="G276" s="61"/>
      <c r="H276" s="369">
        <f>SUM(H277)</f>
        <v>0</v>
      </c>
      <c r="I276" s="369">
        <f>SUM(I277)</f>
        <v>0</v>
      </c>
      <c r="J276" s="263">
        <f t="shared" si="17"/>
        <v>0</v>
      </c>
      <c r="K276" s="306" t="e">
        <f t="shared" si="18"/>
        <v>#DIV/0!</v>
      </c>
    </row>
    <row r="277" spans="1:11" s="31" customFormat="1" ht="12.75" hidden="1">
      <c r="A277" s="36" t="s">
        <v>170</v>
      </c>
      <c r="B277" s="62" t="s">
        <v>32</v>
      </c>
      <c r="C277" s="63" t="s">
        <v>33</v>
      </c>
      <c r="D277" s="63" t="s">
        <v>169</v>
      </c>
      <c r="E277" s="63" t="s">
        <v>4</v>
      </c>
      <c r="F277" s="63" t="s">
        <v>4</v>
      </c>
      <c r="G277" s="63" t="s">
        <v>171</v>
      </c>
      <c r="H277" s="370"/>
      <c r="I277" s="370"/>
      <c r="J277" s="264">
        <f t="shared" si="17"/>
        <v>0</v>
      </c>
      <c r="K277" s="307" t="e">
        <f t="shared" si="18"/>
        <v>#DIV/0!</v>
      </c>
    </row>
    <row r="278" spans="1:11" ht="26.25" hidden="1">
      <c r="A278" s="32" t="s">
        <v>229</v>
      </c>
      <c r="B278" s="60" t="s">
        <v>32</v>
      </c>
      <c r="C278" s="61" t="s">
        <v>33</v>
      </c>
      <c r="D278" s="61" t="s">
        <v>224</v>
      </c>
      <c r="E278" s="61" t="s">
        <v>4</v>
      </c>
      <c r="F278" s="61" t="s">
        <v>4</v>
      </c>
      <c r="G278" s="61"/>
      <c r="H278" s="369">
        <f>SUM(H279)</f>
        <v>0</v>
      </c>
      <c r="I278" s="369">
        <f>SUM(I279)</f>
        <v>0</v>
      </c>
      <c r="J278" s="263">
        <f t="shared" si="17"/>
        <v>0</v>
      </c>
      <c r="K278" s="306" t="e">
        <f t="shared" si="18"/>
        <v>#DIV/0!</v>
      </c>
    </row>
    <row r="279" spans="1:11" s="31" customFormat="1" ht="12.75" hidden="1">
      <c r="A279" s="36" t="s">
        <v>198</v>
      </c>
      <c r="B279" s="62" t="s">
        <v>32</v>
      </c>
      <c r="C279" s="63" t="s">
        <v>33</v>
      </c>
      <c r="D279" s="63" t="s">
        <v>224</v>
      </c>
      <c r="E279" s="63" t="s">
        <v>4</v>
      </c>
      <c r="F279" s="63" t="s">
        <v>4</v>
      </c>
      <c r="G279" s="63" t="s">
        <v>199</v>
      </c>
      <c r="H279" s="370"/>
      <c r="I279" s="370"/>
      <c r="J279" s="264">
        <f t="shared" si="17"/>
        <v>0</v>
      </c>
      <c r="K279" s="307" t="e">
        <f t="shared" si="18"/>
        <v>#DIV/0!</v>
      </c>
    </row>
    <row r="280" spans="1:11" ht="12.75" hidden="1">
      <c r="A280" s="64"/>
      <c r="B280" s="159"/>
      <c r="C280" s="67"/>
      <c r="D280" s="67"/>
      <c r="E280" s="67"/>
      <c r="F280" s="67"/>
      <c r="G280" s="67"/>
      <c r="H280" s="371"/>
      <c r="I280" s="371"/>
      <c r="J280" s="265">
        <f t="shared" si="17"/>
        <v>0</v>
      </c>
      <c r="K280" s="308" t="e">
        <f t="shared" si="18"/>
        <v>#DIV/0!</v>
      </c>
    </row>
    <row r="281" spans="1:11" ht="18" customHeight="1" hidden="1">
      <c r="A281" s="32" t="s">
        <v>239</v>
      </c>
      <c r="B281" s="120" t="s">
        <v>140</v>
      </c>
      <c r="C281" s="61" t="s">
        <v>7</v>
      </c>
      <c r="D281" s="61" t="s">
        <v>211</v>
      </c>
      <c r="E281" s="61" t="s">
        <v>4</v>
      </c>
      <c r="F281" s="61" t="s">
        <v>4</v>
      </c>
      <c r="G281" s="61"/>
      <c r="H281" s="402">
        <f>H282</f>
        <v>0</v>
      </c>
      <c r="I281" s="402">
        <f>I282</f>
        <v>0</v>
      </c>
      <c r="J281" s="332">
        <f t="shared" si="17"/>
        <v>0</v>
      </c>
      <c r="K281" s="333" t="e">
        <f t="shared" si="18"/>
        <v>#DIV/0!</v>
      </c>
    </row>
    <row r="282" spans="1:11" ht="12.75" hidden="1">
      <c r="A282" s="36" t="s">
        <v>264</v>
      </c>
      <c r="B282" s="121" t="s">
        <v>140</v>
      </c>
      <c r="C282" s="63" t="s">
        <v>7</v>
      </c>
      <c r="D282" s="63" t="s">
        <v>211</v>
      </c>
      <c r="E282" s="63" t="s">
        <v>22</v>
      </c>
      <c r="F282" s="63" t="s">
        <v>4</v>
      </c>
      <c r="G282" s="147"/>
      <c r="H282" s="403">
        <f>H283</f>
        <v>0</v>
      </c>
      <c r="I282" s="403">
        <f>I283</f>
        <v>0</v>
      </c>
      <c r="J282" s="334">
        <f t="shared" si="17"/>
        <v>0</v>
      </c>
      <c r="K282" s="335" t="e">
        <f t="shared" si="18"/>
        <v>#DIV/0!</v>
      </c>
    </row>
    <row r="283" spans="1:11" ht="13.5" hidden="1" thickBot="1">
      <c r="A283" s="40" t="s">
        <v>232</v>
      </c>
      <c r="B283" s="155" t="s">
        <v>140</v>
      </c>
      <c r="C283" s="124" t="s">
        <v>7</v>
      </c>
      <c r="D283" s="124" t="s">
        <v>211</v>
      </c>
      <c r="E283" s="124" t="s">
        <v>22</v>
      </c>
      <c r="F283" s="124" t="s">
        <v>4</v>
      </c>
      <c r="G283" s="124" t="s">
        <v>95</v>
      </c>
      <c r="H283" s="404"/>
      <c r="I283" s="404"/>
      <c r="J283" s="336">
        <f t="shared" si="17"/>
        <v>0</v>
      </c>
      <c r="K283" s="335" t="e">
        <f t="shared" si="18"/>
        <v>#DIV/0!</v>
      </c>
    </row>
    <row r="284" spans="1:11" s="82" customFormat="1" ht="18" customHeight="1" hidden="1" thickBot="1">
      <c r="A284" s="91" t="s">
        <v>265</v>
      </c>
      <c r="B284" s="150" t="s">
        <v>24</v>
      </c>
      <c r="C284" s="131"/>
      <c r="D284" s="131"/>
      <c r="E284" s="131"/>
      <c r="F284" s="131"/>
      <c r="G284" s="131"/>
      <c r="H284" s="392">
        <f>H285+H300</f>
        <v>0</v>
      </c>
      <c r="I284" s="392">
        <f>I285+I300</f>
        <v>0</v>
      </c>
      <c r="J284" s="278">
        <f t="shared" si="17"/>
        <v>0</v>
      </c>
      <c r="K284" s="313"/>
    </row>
    <row r="285" spans="1:11" s="144" customFormat="1" ht="18" customHeight="1" hidden="1">
      <c r="A285" s="57" t="s">
        <v>266</v>
      </c>
      <c r="B285" s="58" t="s">
        <v>24</v>
      </c>
      <c r="C285" s="59" t="s">
        <v>7</v>
      </c>
      <c r="D285" s="161"/>
      <c r="E285" s="161"/>
      <c r="F285" s="161"/>
      <c r="G285" s="161"/>
      <c r="H285" s="405">
        <f>SUM(H286)</f>
        <v>0</v>
      </c>
      <c r="I285" s="405">
        <f>SUM(I286)</f>
        <v>0</v>
      </c>
      <c r="J285" s="287">
        <f t="shared" si="17"/>
        <v>0</v>
      </c>
      <c r="K285" s="305" t="e">
        <f t="shared" si="18"/>
        <v>#DIV/0!</v>
      </c>
    </row>
    <row r="286" spans="1:11" ht="18" customHeight="1" hidden="1">
      <c r="A286" s="32" t="s">
        <v>267</v>
      </c>
      <c r="B286" s="116" t="s">
        <v>24</v>
      </c>
      <c r="C286" s="35" t="s">
        <v>7</v>
      </c>
      <c r="D286" s="35" t="s">
        <v>268</v>
      </c>
      <c r="E286" s="35" t="s">
        <v>4</v>
      </c>
      <c r="F286" s="35" t="s">
        <v>4</v>
      </c>
      <c r="G286" s="35"/>
      <c r="H286" s="360">
        <f>SUM(H289)</f>
        <v>0</v>
      </c>
      <c r="I286" s="360">
        <f>SUM(I289)</f>
        <v>0</v>
      </c>
      <c r="J286" s="258">
        <f t="shared" si="17"/>
        <v>0</v>
      </c>
      <c r="K286" s="295" t="e">
        <f t="shared" si="18"/>
        <v>#DIV/0!</v>
      </c>
    </row>
    <row r="287" spans="1:11" ht="18" customHeight="1" hidden="1">
      <c r="A287" s="40" t="s">
        <v>269</v>
      </c>
      <c r="B287" s="117" t="s">
        <v>24</v>
      </c>
      <c r="C287" s="39" t="s">
        <v>7</v>
      </c>
      <c r="D287" s="39" t="s">
        <v>270</v>
      </c>
      <c r="E287" s="39" t="s">
        <v>4</v>
      </c>
      <c r="F287" s="39" t="s">
        <v>4</v>
      </c>
      <c r="G287" s="46"/>
      <c r="H287" s="363">
        <f>H288</f>
        <v>0</v>
      </c>
      <c r="I287" s="363">
        <f>I288</f>
        <v>0</v>
      </c>
      <c r="J287" s="260">
        <f t="shared" si="17"/>
        <v>0</v>
      </c>
      <c r="K287" s="296" t="e">
        <f t="shared" si="18"/>
        <v>#DIV/0!</v>
      </c>
    </row>
    <row r="288" spans="1:11" ht="18" customHeight="1" hidden="1">
      <c r="A288" s="36" t="s">
        <v>271</v>
      </c>
      <c r="B288" s="117" t="s">
        <v>24</v>
      </c>
      <c r="C288" s="39" t="s">
        <v>7</v>
      </c>
      <c r="D288" s="39" t="s">
        <v>270</v>
      </c>
      <c r="E288" s="39" t="s">
        <v>7</v>
      </c>
      <c r="F288" s="39" t="s">
        <v>4</v>
      </c>
      <c r="G288" s="46"/>
      <c r="H288" s="363">
        <f>H289</f>
        <v>0</v>
      </c>
      <c r="I288" s="363">
        <f>I289</f>
        <v>0</v>
      </c>
      <c r="J288" s="260">
        <f t="shared" si="17"/>
        <v>0</v>
      </c>
      <c r="K288" s="296" t="e">
        <f t="shared" si="18"/>
        <v>#DIV/0!</v>
      </c>
    </row>
    <row r="289" spans="1:11" s="90" customFormat="1" ht="18" customHeight="1" hidden="1">
      <c r="A289" s="40" t="s">
        <v>272</v>
      </c>
      <c r="B289" s="153" t="s">
        <v>24</v>
      </c>
      <c r="C289" s="113" t="s">
        <v>7</v>
      </c>
      <c r="D289" s="113" t="s">
        <v>270</v>
      </c>
      <c r="E289" s="113" t="s">
        <v>7</v>
      </c>
      <c r="F289" s="113" t="s">
        <v>4</v>
      </c>
      <c r="G289" s="113" t="s">
        <v>104</v>
      </c>
      <c r="H289" s="387">
        <v>0</v>
      </c>
      <c r="I289" s="387">
        <v>0</v>
      </c>
      <c r="J289" s="277">
        <f t="shared" si="17"/>
        <v>0</v>
      </c>
      <c r="K289" s="297" t="e">
        <f t="shared" si="18"/>
        <v>#DIV/0!</v>
      </c>
    </row>
    <row r="290" spans="1:11" s="144" customFormat="1" ht="18" customHeight="1" hidden="1">
      <c r="A290" s="41" t="s">
        <v>273</v>
      </c>
      <c r="B290" s="99" t="s">
        <v>24</v>
      </c>
      <c r="C290" s="100" t="s">
        <v>8</v>
      </c>
      <c r="D290" s="154"/>
      <c r="E290" s="154"/>
      <c r="F290" s="154"/>
      <c r="G290" s="154"/>
      <c r="H290" s="401">
        <f>SUM(H291)</f>
        <v>0</v>
      </c>
      <c r="I290" s="401">
        <f>SUM(I291)</f>
        <v>0</v>
      </c>
      <c r="J290" s="285">
        <f t="shared" si="17"/>
        <v>0</v>
      </c>
      <c r="K290" s="317" t="e">
        <f t="shared" si="18"/>
        <v>#DIV/0!</v>
      </c>
    </row>
    <row r="291" spans="1:11" ht="18" customHeight="1" hidden="1">
      <c r="A291" s="32" t="s">
        <v>274</v>
      </c>
      <c r="B291" s="120" t="s">
        <v>24</v>
      </c>
      <c r="C291" s="61" t="s">
        <v>8</v>
      </c>
      <c r="D291" s="61" t="s">
        <v>275</v>
      </c>
      <c r="E291" s="61" t="s">
        <v>4</v>
      </c>
      <c r="F291" s="61" t="s">
        <v>4</v>
      </c>
      <c r="G291" s="61"/>
      <c r="H291" s="369">
        <f>SUM(H292)</f>
        <v>0</v>
      </c>
      <c r="I291" s="369">
        <f>SUM(I292)</f>
        <v>0</v>
      </c>
      <c r="J291" s="263">
        <f t="shared" si="17"/>
        <v>0</v>
      </c>
      <c r="K291" s="306" t="e">
        <f t="shared" si="18"/>
        <v>#DIV/0!</v>
      </c>
    </row>
    <row r="292" spans="1:11" s="90" customFormat="1" ht="18" customHeight="1" hidden="1">
      <c r="A292" s="36" t="s">
        <v>198</v>
      </c>
      <c r="B292" s="121" t="s">
        <v>24</v>
      </c>
      <c r="C292" s="63" t="s">
        <v>8</v>
      </c>
      <c r="D292" s="63" t="s">
        <v>275</v>
      </c>
      <c r="E292" s="63" t="s">
        <v>4</v>
      </c>
      <c r="F292" s="63" t="s">
        <v>4</v>
      </c>
      <c r="G292" s="63" t="s">
        <v>199</v>
      </c>
      <c r="H292" s="370"/>
      <c r="I292" s="370"/>
      <c r="J292" s="264">
        <f t="shared" si="17"/>
        <v>0</v>
      </c>
      <c r="K292" s="307" t="e">
        <f t="shared" si="18"/>
        <v>#DIV/0!</v>
      </c>
    </row>
    <row r="293" spans="1:11" s="144" customFormat="1" ht="18" customHeight="1" hidden="1">
      <c r="A293" s="41" t="s">
        <v>276</v>
      </c>
      <c r="B293" s="99" t="s">
        <v>24</v>
      </c>
      <c r="C293" s="100" t="s">
        <v>20</v>
      </c>
      <c r="D293" s="154"/>
      <c r="E293" s="154"/>
      <c r="F293" s="154"/>
      <c r="G293" s="154"/>
      <c r="H293" s="401">
        <f>SUM(H294+H298+H300)+H316+H318</f>
        <v>0</v>
      </c>
      <c r="I293" s="401">
        <f>SUM(I294+I298+I300)+I316+I318</f>
        <v>0</v>
      </c>
      <c r="J293" s="285">
        <f t="shared" si="17"/>
        <v>0</v>
      </c>
      <c r="K293" s="317" t="e">
        <f t="shared" si="18"/>
        <v>#DIV/0!</v>
      </c>
    </row>
    <row r="294" spans="1:11" ht="18" customHeight="1" hidden="1">
      <c r="A294" s="32" t="s">
        <v>187</v>
      </c>
      <c r="B294" s="120" t="s">
        <v>24</v>
      </c>
      <c r="C294" s="61" t="s">
        <v>20</v>
      </c>
      <c r="D294" s="61" t="s">
        <v>188</v>
      </c>
      <c r="E294" s="61" t="s">
        <v>4</v>
      </c>
      <c r="F294" s="61" t="s">
        <v>4</v>
      </c>
      <c r="G294" s="61"/>
      <c r="H294" s="369">
        <f>SUM(H295+H297+H296)</f>
        <v>0</v>
      </c>
      <c r="I294" s="369">
        <f>SUM(I295+I297+I296)</f>
        <v>0</v>
      </c>
      <c r="J294" s="263">
        <f t="shared" si="17"/>
        <v>0</v>
      </c>
      <c r="K294" s="306" t="e">
        <f t="shared" si="18"/>
        <v>#DIV/0!</v>
      </c>
    </row>
    <row r="295" spans="1:11" s="90" customFormat="1" ht="18" customHeight="1" hidden="1">
      <c r="A295" s="36" t="s">
        <v>277</v>
      </c>
      <c r="B295" s="121" t="s">
        <v>24</v>
      </c>
      <c r="C295" s="63" t="s">
        <v>20</v>
      </c>
      <c r="D295" s="63" t="s">
        <v>188</v>
      </c>
      <c r="E295" s="63" t="s">
        <v>4</v>
      </c>
      <c r="F295" s="63" t="s">
        <v>4</v>
      </c>
      <c r="G295" s="63" t="s">
        <v>278</v>
      </c>
      <c r="H295" s="370"/>
      <c r="I295" s="370"/>
      <c r="J295" s="264">
        <f t="shared" si="17"/>
        <v>0</v>
      </c>
      <c r="K295" s="307" t="e">
        <f t="shared" si="18"/>
        <v>#DIV/0!</v>
      </c>
    </row>
    <row r="296" spans="1:11" s="90" customFormat="1" ht="18" customHeight="1" hidden="1">
      <c r="A296" s="36" t="s">
        <v>279</v>
      </c>
      <c r="B296" s="121" t="s">
        <v>24</v>
      </c>
      <c r="C296" s="63" t="s">
        <v>20</v>
      </c>
      <c r="D296" s="63" t="s">
        <v>188</v>
      </c>
      <c r="E296" s="63" t="s">
        <v>4</v>
      </c>
      <c r="F296" s="63" t="s">
        <v>4</v>
      </c>
      <c r="G296" s="63" t="s">
        <v>280</v>
      </c>
      <c r="H296" s="370"/>
      <c r="I296" s="370"/>
      <c r="J296" s="264">
        <f t="shared" si="17"/>
        <v>0</v>
      </c>
      <c r="K296" s="307" t="e">
        <f t="shared" si="18"/>
        <v>#DIV/0!</v>
      </c>
    </row>
    <row r="297" spans="1:11" s="90" customFormat="1" ht="18" customHeight="1" hidden="1">
      <c r="A297" s="36" t="s">
        <v>281</v>
      </c>
      <c r="B297" s="121" t="s">
        <v>24</v>
      </c>
      <c r="C297" s="63" t="s">
        <v>20</v>
      </c>
      <c r="D297" s="63" t="s">
        <v>188</v>
      </c>
      <c r="E297" s="63" t="s">
        <v>4</v>
      </c>
      <c r="F297" s="63" t="s">
        <v>4</v>
      </c>
      <c r="G297" s="63" t="s">
        <v>282</v>
      </c>
      <c r="H297" s="370"/>
      <c r="I297" s="370"/>
      <c r="J297" s="264">
        <f t="shared" si="17"/>
        <v>0</v>
      </c>
      <c r="K297" s="307" t="e">
        <f t="shared" si="18"/>
        <v>#DIV/0!</v>
      </c>
    </row>
    <row r="298" spans="1:11" ht="18" customHeight="1" hidden="1">
      <c r="A298" s="32" t="s">
        <v>141</v>
      </c>
      <c r="B298" s="120" t="s">
        <v>24</v>
      </c>
      <c r="C298" s="61" t="s">
        <v>20</v>
      </c>
      <c r="D298" s="61" t="s">
        <v>142</v>
      </c>
      <c r="E298" s="61" t="s">
        <v>4</v>
      </c>
      <c r="F298" s="61" t="s">
        <v>4</v>
      </c>
      <c r="G298" s="61"/>
      <c r="H298" s="369">
        <f>SUM(H299)</f>
        <v>0</v>
      </c>
      <c r="I298" s="369">
        <f>SUM(I299)</f>
        <v>0</v>
      </c>
      <c r="J298" s="263">
        <f t="shared" si="17"/>
        <v>0</v>
      </c>
      <c r="K298" s="306" t="e">
        <f t="shared" si="18"/>
        <v>#DIV/0!</v>
      </c>
    </row>
    <row r="299" spans="1:11" s="90" customFormat="1" ht="18" customHeight="1" hidden="1">
      <c r="A299" s="36" t="s">
        <v>283</v>
      </c>
      <c r="B299" s="121" t="s">
        <v>24</v>
      </c>
      <c r="C299" s="63" t="s">
        <v>20</v>
      </c>
      <c r="D299" s="63" t="s">
        <v>142</v>
      </c>
      <c r="E299" s="63" t="s">
        <v>4</v>
      </c>
      <c r="F299" s="63" t="s">
        <v>4</v>
      </c>
      <c r="G299" s="63" t="s">
        <v>284</v>
      </c>
      <c r="H299" s="370"/>
      <c r="I299" s="370"/>
      <c r="J299" s="264">
        <f t="shared" si="17"/>
        <v>0</v>
      </c>
      <c r="K299" s="307" t="e">
        <f t="shared" si="18"/>
        <v>#DIV/0!</v>
      </c>
    </row>
    <row r="300" spans="1:11" ht="18" customHeight="1" hidden="1">
      <c r="A300" s="57" t="s">
        <v>276</v>
      </c>
      <c r="B300" s="59" t="s">
        <v>24</v>
      </c>
      <c r="C300" s="59" t="s">
        <v>20</v>
      </c>
      <c r="D300" s="59"/>
      <c r="E300" s="59"/>
      <c r="F300" s="59"/>
      <c r="G300" s="59"/>
      <c r="H300" s="367">
        <f aca="true" t="shared" si="19" ref="H300:I302">H301</f>
        <v>0</v>
      </c>
      <c r="I300" s="367">
        <f t="shared" si="19"/>
        <v>0</v>
      </c>
      <c r="J300" s="257">
        <f t="shared" si="17"/>
        <v>0</v>
      </c>
      <c r="K300" s="305"/>
    </row>
    <row r="301" spans="1:11" s="90" customFormat="1" ht="18" customHeight="1" hidden="1">
      <c r="A301" s="32" t="s">
        <v>338</v>
      </c>
      <c r="B301" s="116" t="s">
        <v>24</v>
      </c>
      <c r="C301" s="35" t="s">
        <v>20</v>
      </c>
      <c r="D301" s="35" t="s">
        <v>285</v>
      </c>
      <c r="E301" s="35" t="s">
        <v>4</v>
      </c>
      <c r="F301" s="35" t="s">
        <v>4</v>
      </c>
      <c r="G301" s="35"/>
      <c r="H301" s="360">
        <f t="shared" si="19"/>
        <v>0</v>
      </c>
      <c r="I301" s="360">
        <f t="shared" si="19"/>
        <v>0</v>
      </c>
      <c r="J301" s="258">
        <f t="shared" si="17"/>
        <v>0</v>
      </c>
      <c r="K301" s="295"/>
    </row>
    <row r="302" spans="1:11" s="90" customFormat="1" ht="18" customHeight="1" hidden="1">
      <c r="A302" s="36" t="s">
        <v>293</v>
      </c>
      <c r="B302" s="117" t="s">
        <v>24</v>
      </c>
      <c r="C302" s="39" t="s">
        <v>20</v>
      </c>
      <c r="D302" s="39" t="s">
        <v>285</v>
      </c>
      <c r="E302" s="39" t="s">
        <v>7</v>
      </c>
      <c r="F302" s="39" t="s">
        <v>4</v>
      </c>
      <c r="G302" s="46"/>
      <c r="H302" s="363">
        <f t="shared" si="19"/>
        <v>0</v>
      </c>
      <c r="I302" s="363">
        <f t="shared" si="19"/>
        <v>0</v>
      </c>
      <c r="J302" s="260">
        <f t="shared" si="17"/>
        <v>0</v>
      </c>
      <c r="K302" s="296"/>
    </row>
    <row r="303" spans="1:11" s="90" customFormat="1" ht="18" customHeight="1" hidden="1" thickBot="1">
      <c r="A303" s="430" t="s">
        <v>272</v>
      </c>
      <c r="B303" s="429" t="s">
        <v>24</v>
      </c>
      <c r="C303" s="78" t="s">
        <v>20</v>
      </c>
      <c r="D303" s="78" t="s">
        <v>285</v>
      </c>
      <c r="E303" s="78" t="s">
        <v>7</v>
      </c>
      <c r="F303" s="78" t="s">
        <v>4</v>
      </c>
      <c r="G303" s="78" t="s">
        <v>104</v>
      </c>
      <c r="H303" s="373"/>
      <c r="I303" s="373"/>
      <c r="J303" s="267">
        <f t="shared" si="17"/>
        <v>0</v>
      </c>
      <c r="K303" s="431"/>
    </row>
    <row r="304" spans="1:11" s="90" customFormat="1" ht="18" customHeight="1" thickBot="1">
      <c r="A304" s="91" t="s">
        <v>421</v>
      </c>
      <c r="B304" s="150" t="s">
        <v>37</v>
      </c>
      <c r="C304" s="432"/>
      <c r="D304" s="432"/>
      <c r="E304" s="432"/>
      <c r="F304" s="432"/>
      <c r="G304" s="432"/>
      <c r="H304" s="383">
        <f>H305</f>
        <v>1000</v>
      </c>
      <c r="I304" s="383">
        <f>I305</f>
        <v>412.595</v>
      </c>
      <c r="J304" s="318">
        <f aca="true" t="shared" si="20" ref="J304:J309">I304-H304</f>
        <v>-587.405</v>
      </c>
      <c r="K304" s="313">
        <f aca="true" t="shared" si="21" ref="K304:K309">I304/H304*100</f>
        <v>41.2595</v>
      </c>
    </row>
    <row r="305" spans="1:11" s="90" customFormat="1" ht="18" customHeight="1">
      <c r="A305" s="57" t="s">
        <v>422</v>
      </c>
      <c r="B305" s="59" t="s">
        <v>37</v>
      </c>
      <c r="C305" s="59" t="s">
        <v>19</v>
      </c>
      <c r="D305" s="59"/>
      <c r="E305" s="59"/>
      <c r="F305" s="59"/>
      <c r="G305" s="59"/>
      <c r="H305" s="367">
        <f>H306+H316+H324+H378+H327</f>
        <v>1000</v>
      </c>
      <c r="I305" s="367">
        <f>I306+I316+I324+I378+I327</f>
        <v>412.595</v>
      </c>
      <c r="J305" s="257">
        <f t="shared" si="20"/>
        <v>-587.405</v>
      </c>
      <c r="K305" s="305">
        <f t="shared" si="21"/>
        <v>41.2595</v>
      </c>
    </row>
    <row r="306" spans="1:11" s="90" customFormat="1" ht="18" customHeight="1">
      <c r="A306" s="32" t="s">
        <v>127</v>
      </c>
      <c r="B306" s="116" t="s">
        <v>37</v>
      </c>
      <c r="C306" s="35" t="s">
        <v>19</v>
      </c>
      <c r="D306" s="35" t="s">
        <v>424</v>
      </c>
      <c r="E306" s="35" t="s">
        <v>404</v>
      </c>
      <c r="F306" s="35" t="s">
        <v>5</v>
      </c>
      <c r="G306" s="35"/>
      <c r="H306" s="385">
        <f aca="true" t="shared" si="22" ref="H306:I308">H307</f>
        <v>1000</v>
      </c>
      <c r="I306" s="385">
        <f t="shared" si="22"/>
        <v>412.595</v>
      </c>
      <c r="J306" s="275">
        <f t="shared" si="20"/>
        <v>-587.405</v>
      </c>
      <c r="K306" s="295">
        <f t="shared" si="21"/>
        <v>41.2595</v>
      </c>
    </row>
    <row r="307" spans="1:11" s="90" customFormat="1" ht="27.75" customHeight="1">
      <c r="A307" s="36" t="s">
        <v>423</v>
      </c>
      <c r="B307" s="117" t="s">
        <v>37</v>
      </c>
      <c r="C307" s="45" t="s">
        <v>19</v>
      </c>
      <c r="D307" s="45" t="s">
        <v>424</v>
      </c>
      <c r="E307" s="45" t="s">
        <v>404</v>
      </c>
      <c r="F307" s="45" t="s">
        <v>376</v>
      </c>
      <c r="G307" s="46"/>
      <c r="H307" s="386">
        <f t="shared" si="22"/>
        <v>1000</v>
      </c>
      <c r="I307" s="386">
        <f t="shared" si="22"/>
        <v>412.595</v>
      </c>
      <c r="J307" s="276">
        <f t="shared" si="20"/>
        <v>-587.405</v>
      </c>
      <c r="K307" s="296">
        <f t="shared" si="21"/>
        <v>41.2595</v>
      </c>
    </row>
    <row r="308" spans="1:11" s="90" customFormat="1" ht="18" customHeight="1">
      <c r="A308" s="40" t="s">
        <v>380</v>
      </c>
      <c r="B308" s="153" t="s">
        <v>37</v>
      </c>
      <c r="C308" s="46" t="s">
        <v>19</v>
      </c>
      <c r="D308" s="46" t="s">
        <v>424</v>
      </c>
      <c r="E308" s="46" t="s">
        <v>404</v>
      </c>
      <c r="F308" s="46" t="s">
        <v>376</v>
      </c>
      <c r="G308" s="46" t="s">
        <v>370</v>
      </c>
      <c r="H308" s="387">
        <f t="shared" si="22"/>
        <v>1000</v>
      </c>
      <c r="I308" s="387">
        <f t="shared" si="22"/>
        <v>412.595</v>
      </c>
      <c r="J308" s="277">
        <f t="shared" si="20"/>
        <v>-587.405</v>
      </c>
      <c r="K308" s="297">
        <f t="shared" si="21"/>
        <v>41.2595</v>
      </c>
    </row>
    <row r="309" spans="1:11" s="90" customFormat="1" ht="18" customHeight="1" thickBot="1">
      <c r="A309" s="40" t="s">
        <v>382</v>
      </c>
      <c r="B309" s="153" t="s">
        <v>37</v>
      </c>
      <c r="C309" s="46" t="s">
        <v>19</v>
      </c>
      <c r="D309" s="46" t="s">
        <v>424</v>
      </c>
      <c r="E309" s="46" t="s">
        <v>404</v>
      </c>
      <c r="F309" s="46" t="s">
        <v>376</v>
      </c>
      <c r="G309" s="46" t="s">
        <v>372</v>
      </c>
      <c r="H309" s="387">
        <f>500+500</f>
        <v>1000</v>
      </c>
      <c r="I309" s="387">
        <v>412.595</v>
      </c>
      <c r="J309" s="277">
        <f t="shared" si="20"/>
        <v>-587.405</v>
      </c>
      <c r="K309" s="297">
        <f t="shared" si="21"/>
        <v>41.2595</v>
      </c>
    </row>
    <row r="310" spans="1:11" s="82" customFormat="1" ht="23.25" customHeight="1" thickBot="1">
      <c r="A310" s="79" t="s">
        <v>286</v>
      </c>
      <c r="B310" s="211" t="s">
        <v>44</v>
      </c>
      <c r="C310" s="131"/>
      <c r="D310" s="131"/>
      <c r="E310" s="131"/>
      <c r="F310" s="131"/>
      <c r="G310" s="131"/>
      <c r="H310" s="383">
        <f aca="true" t="shared" si="23" ref="H310:I312">H311</f>
        <v>210</v>
      </c>
      <c r="I310" s="383">
        <f t="shared" si="23"/>
        <v>209.86</v>
      </c>
      <c r="J310" s="318">
        <f t="shared" si="17"/>
        <v>-0.13999999999998636</v>
      </c>
      <c r="K310" s="313">
        <f t="shared" si="18"/>
        <v>99.93333333333334</v>
      </c>
    </row>
    <row r="311" spans="1:11" s="144" customFormat="1" ht="20.25" customHeight="1">
      <c r="A311" s="57" t="s">
        <v>66</v>
      </c>
      <c r="B311" s="59" t="s">
        <v>44</v>
      </c>
      <c r="C311" s="59" t="s">
        <v>20</v>
      </c>
      <c r="D311" s="59"/>
      <c r="E311" s="59"/>
      <c r="F311" s="59"/>
      <c r="G311" s="59"/>
      <c r="H311" s="367">
        <f t="shared" si="23"/>
        <v>210</v>
      </c>
      <c r="I311" s="367">
        <f t="shared" si="23"/>
        <v>209.86</v>
      </c>
      <c r="J311" s="257">
        <f t="shared" si="17"/>
        <v>-0.13999999999998636</v>
      </c>
      <c r="K311" s="305">
        <f t="shared" si="18"/>
        <v>99.93333333333334</v>
      </c>
    </row>
    <row r="312" spans="1:11" ht="22.5" customHeight="1">
      <c r="A312" s="32" t="s">
        <v>286</v>
      </c>
      <c r="B312" s="116" t="s">
        <v>44</v>
      </c>
      <c r="C312" s="35" t="s">
        <v>20</v>
      </c>
      <c r="D312" s="35" t="s">
        <v>9</v>
      </c>
      <c r="E312" s="35" t="s">
        <v>406</v>
      </c>
      <c r="F312" s="35" t="s">
        <v>179</v>
      </c>
      <c r="G312" s="35"/>
      <c r="H312" s="360">
        <f t="shared" si="23"/>
        <v>210</v>
      </c>
      <c r="I312" s="360">
        <f t="shared" si="23"/>
        <v>209.86</v>
      </c>
      <c r="J312" s="258">
        <f t="shared" si="17"/>
        <v>-0.13999999999998636</v>
      </c>
      <c r="K312" s="295">
        <f t="shared" si="18"/>
        <v>99.93333333333334</v>
      </c>
    </row>
    <row r="313" spans="1:11" s="90" customFormat="1" ht="53.25" customHeight="1">
      <c r="A313" s="36" t="s">
        <v>287</v>
      </c>
      <c r="B313" s="117" t="s">
        <v>44</v>
      </c>
      <c r="C313" s="39" t="s">
        <v>20</v>
      </c>
      <c r="D313" s="39" t="s">
        <v>9</v>
      </c>
      <c r="E313" s="39" t="s">
        <v>406</v>
      </c>
      <c r="F313" s="39" t="s">
        <v>179</v>
      </c>
      <c r="G313" s="46"/>
      <c r="H313" s="363">
        <f>H314</f>
        <v>210</v>
      </c>
      <c r="I313" s="363">
        <f>I314</f>
        <v>209.86</v>
      </c>
      <c r="J313" s="260">
        <f t="shared" si="17"/>
        <v>-0.13999999999998636</v>
      </c>
      <c r="K313" s="296">
        <f t="shared" si="18"/>
        <v>99.93333333333334</v>
      </c>
    </row>
    <row r="314" spans="1:11" s="90" customFormat="1" ht="15" customHeight="1">
      <c r="A314" s="40" t="s">
        <v>66</v>
      </c>
      <c r="B314" s="153" t="s">
        <v>44</v>
      </c>
      <c r="C314" s="113" t="s">
        <v>20</v>
      </c>
      <c r="D314" s="113" t="s">
        <v>9</v>
      </c>
      <c r="E314" s="113" t="s">
        <v>406</v>
      </c>
      <c r="F314" s="113" t="s">
        <v>179</v>
      </c>
      <c r="G314" s="113" t="s">
        <v>398</v>
      </c>
      <c r="H314" s="387">
        <v>210</v>
      </c>
      <c r="I314" s="387">
        <v>209.86</v>
      </c>
      <c r="J314" s="277">
        <f t="shared" si="17"/>
        <v>-0.13999999999998636</v>
      </c>
      <c r="K314" s="297">
        <f t="shared" si="18"/>
        <v>99.93333333333334</v>
      </c>
    </row>
    <row r="315" spans="1:11" s="90" customFormat="1" ht="6" customHeight="1">
      <c r="A315" s="40"/>
      <c r="B315" s="155"/>
      <c r="C315" s="124"/>
      <c r="D315" s="124"/>
      <c r="E315" s="124"/>
      <c r="F315" s="124"/>
      <c r="G315" s="124"/>
      <c r="H315" s="389"/>
      <c r="I315" s="389"/>
      <c r="J315" s="321">
        <f t="shared" si="17"/>
        <v>0</v>
      </c>
      <c r="K315" s="307" t="e">
        <f t="shared" si="18"/>
        <v>#DIV/0!</v>
      </c>
    </row>
    <row r="316" spans="1:11" s="143" customFormat="1" ht="22.5" customHeight="1" hidden="1">
      <c r="A316" s="165" t="s">
        <v>288</v>
      </c>
      <c r="B316" s="167" t="s">
        <v>24</v>
      </c>
      <c r="C316" s="168" t="s">
        <v>20</v>
      </c>
      <c r="D316" s="168" t="s">
        <v>289</v>
      </c>
      <c r="E316" s="168" t="s">
        <v>4</v>
      </c>
      <c r="F316" s="168" t="s">
        <v>4</v>
      </c>
      <c r="G316" s="168"/>
      <c r="H316" s="406">
        <f>SUM(H317)</f>
        <v>0</v>
      </c>
      <c r="I316" s="406">
        <f>SUM(I317)</f>
        <v>0</v>
      </c>
      <c r="J316" s="282">
        <f t="shared" si="17"/>
        <v>0</v>
      </c>
      <c r="K316" s="337" t="e">
        <f t="shared" si="18"/>
        <v>#DIV/0!</v>
      </c>
    </row>
    <row r="317" spans="1:11" s="90" customFormat="1" ht="22.5" customHeight="1" hidden="1">
      <c r="A317" s="36" t="s">
        <v>290</v>
      </c>
      <c r="B317" s="121" t="s">
        <v>24</v>
      </c>
      <c r="C317" s="63" t="s">
        <v>20</v>
      </c>
      <c r="D317" s="63" t="s">
        <v>289</v>
      </c>
      <c r="E317" s="63" t="s">
        <v>4</v>
      </c>
      <c r="F317" s="63" t="s">
        <v>4</v>
      </c>
      <c r="G317" s="63" t="s">
        <v>291</v>
      </c>
      <c r="H317" s="370"/>
      <c r="I317" s="370"/>
      <c r="J317" s="264">
        <f t="shared" si="17"/>
        <v>0</v>
      </c>
      <c r="K317" s="307" t="e">
        <f t="shared" si="18"/>
        <v>#DIV/0!</v>
      </c>
    </row>
    <row r="318" spans="1:11" s="143" customFormat="1" ht="22.5" customHeight="1" hidden="1">
      <c r="A318" s="169" t="s">
        <v>178</v>
      </c>
      <c r="B318" s="171" t="s">
        <v>24</v>
      </c>
      <c r="C318" s="142" t="s">
        <v>20</v>
      </c>
      <c r="D318" s="142" t="s">
        <v>179</v>
      </c>
      <c r="E318" s="142" t="s">
        <v>4</v>
      </c>
      <c r="F318" s="142" t="s">
        <v>4</v>
      </c>
      <c r="G318" s="142"/>
      <c r="H318" s="398">
        <f>SUM(H319:H321)</f>
        <v>0</v>
      </c>
      <c r="I318" s="398">
        <f>SUM(I319:I321)</f>
        <v>0</v>
      </c>
      <c r="J318" s="288">
        <f t="shared" si="17"/>
        <v>0</v>
      </c>
      <c r="K318" s="330" t="e">
        <f t="shared" si="18"/>
        <v>#DIV/0!</v>
      </c>
    </row>
    <row r="319" spans="1:11" s="90" customFormat="1" ht="22.5" customHeight="1" hidden="1" thickBot="1">
      <c r="A319" s="36" t="s">
        <v>292</v>
      </c>
      <c r="B319" s="121" t="s">
        <v>24</v>
      </c>
      <c r="C319" s="63" t="s">
        <v>20</v>
      </c>
      <c r="D319" s="63" t="s">
        <v>179</v>
      </c>
      <c r="E319" s="63" t="s">
        <v>4</v>
      </c>
      <c r="F319" s="63" t="s">
        <v>4</v>
      </c>
      <c r="G319" s="63" t="s">
        <v>176</v>
      </c>
      <c r="H319" s="370"/>
      <c r="I319" s="370"/>
      <c r="J319" s="264">
        <f t="shared" si="17"/>
        <v>0</v>
      </c>
      <c r="K319" s="307" t="e">
        <f t="shared" si="18"/>
        <v>#DIV/0!</v>
      </c>
    </row>
    <row r="320" spans="1:11" s="90" customFormat="1" ht="22.5" customHeight="1" hidden="1">
      <c r="A320" s="36" t="s">
        <v>293</v>
      </c>
      <c r="B320" s="121" t="s">
        <v>24</v>
      </c>
      <c r="C320" s="63" t="s">
        <v>20</v>
      </c>
      <c r="D320" s="63" t="s">
        <v>179</v>
      </c>
      <c r="E320" s="63" t="s">
        <v>4</v>
      </c>
      <c r="F320" s="63" t="s">
        <v>4</v>
      </c>
      <c r="G320" s="63" t="s">
        <v>294</v>
      </c>
      <c r="H320" s="370"/>
      <c r="I320" s="370"/>
      <c r="J320" s="264">
        <f t="shared" si="17"/>
        <v>0</v>
      </c>
      <c r="K320" s="307" t="e">
        <f t="shared" si="18"/>
        <v>#DIV/0!</v>
      </c>
    </row>
    <row r="321" spans="1:11" s="90" customFormat="1" ht="22.5" customHeight="1" hidden="1">
      <c r="A321" s="36" t="s">
        <v>295</v>
      </c>
      <c r="B321" s="121" t="s">
        <v>24</v>
      </c>
      <c r="C321" s="63" t="s">
        <v>20</v>
      </c>
      <c r="D321" s="63" t="s">
        <v>179</v>
      </c>
      <c r="E321" s="63" t="s">
        <v>4</v>
      </c>
      <c r="F321" s="63" t="s">
        <v>4</v>
      </c>
      <c r="G321" s="63" t="s">
        <v>257</v>
      </c>
      <c r="H321" s="370"/>
      <c r="I321" s="370"/>
      <c r="J321" s="264">
        <f t="shared" si="17"/>
        <v>0</v>
      </c>
      <c r="K321" s="307" t="e">
        <f t="shared" si="18"/>
        <v>#DIV/0!</v>
      </c>
    </row>
    <row r="322" spans="1:11" s="173" customFormat="1" ht="22.5" customHeight="1" hidden="1">
      <c r="A322" s="41" t="s">
        <v>296</v>
      </c>
      <c r="B322" s="99" t="s">
        <v>24</v>
      </c>
      <c r="C322" s="100" t="s">
        <v>33</v>
      </c>
      <c r="D322" s="100"/>
      <c r="E322" s="172"/>
      <c r="F322" s="100"/>
      <c r="G322" s="100"/>
      <c r="H322" s="382">
        <f>SUM(H323)</f>
        <v>0</v>
      </c>
      <c r="I322" s="382">
        <f>SUM(I323)</f>
        <v>0</v>
      </c>
      <c r="J322" s="273">
        <f t="shared" si="17"/>
        <v>0</v>
      </c>
      <c r="K322" s="317" t="e">
        <f t="shared" si="18"/>
        <v>#DIV/0!</v>
      </c>
    </row>
    <row r="323" spans="1:11" s="90" customFormat="1" ht="22.5" customHeight="1" hidden="1">
      <c r="A323" s="32" t="s">
        <v>297</v>
      </c>
      <c r="B323" s="120" t="s">
        <v>24</v>
      </c>
      <c r="C323" s="61" t="s">
        <v>33</v>
      </c>
      <c r="D323" s="61" t="s">
        <v>298</v>
      </c>
      <c r="E323" s="158" t="s">
        <v>4</v>
      </c>
      <c r="F323" s="61" t="s">
        <v>4</v>
      </c>
      <c r="G323" s="61"/>
      <c r="H323" s="369">
        <f>SUM(H324)</f>
        <v>0</v>
      </c>
      <c r="I323" s="369">
        <f>SUM(I324)</f>
        <v>0</v>
      </c>
      <c r="J323" s="263">
        <f t="shared" si="17"/>
        <v>0</v>
      </c>
      <c r="K323" s="306" t="e">
        <f t="shared" si="18"/>
        <v>#DIV/0!</v>
      </c>
    </row>
    <row r="324" spans="1:11" s="90" customFormat="1" ht="22.5" customHeight="1" hidden="1">
      <c r="A324" s="174" t="s">
        <v>299</v>
      </c>
      <c r="B324" s="176" t="s">
        <v>24</v>
      </c>
      <c r="C324" s="177" t="s">
        <v>33</v>
      </c>
      <c r="D324" s="177" t="s">
        <v>298</v>
      </c>
      <c r="E324" s="178" t="s">
        <v>4</v>
      </c>
      <c r="F324" s="177" t="s">
        <v>4</v>
      </c>
      <c r="G324" s="177" t="s">
        <v>300</v>
      </c>
      <c r="H324" s="407"/>
      <c r="I324" s="407"/>
      <c r="J324" s="286">
        <f t="shared" si="17"/>
        <v>0</v>
      </c>
      <c r="K324" s="338" t="e">
        <f t="shared" si="18"/>
        <v>#DIV/0!</v>
      </c>
    </row>
    <row r="325" spans="1:11" s="173" customFormat="1" ht="22.5" customHeight="1" hidden="1">
      <c r="A325" s="41" t="s">
        <v>301</v>
      </c>
      <c r="B325" s="99" t="s">
        <v>24</v>
      </c>
      <c r="C325" s="100" t="s">
        <v>22</v>
      </c>
      <c r="D325" s="100"/>
      <c r="E325" s="172"/>
      <c r="F325" s="100"/>
      <c r="G325" s="100"/>
      <c r="H325" s="382">
        <f>SUM(H326)</f>
        <v>0</v>
      </c>
      <c r="I325" s="382">
        <f>SUM(I326)</f>
        <v>0</v>
      </c>
      <c r="J325" s="273">
        <f t="shared" si="17"/>
        <v>0</v>
      </c>
      <c r="K325" s="317" t="e">
        <f t="shared" si="18"/>
        <v>#DIV/0!</v>
      </c>
    </row>
    <row r="326" spans="1:11" s="90" customFormat="1" ht="22.5" customHeight="1" hidden="1">
      <c r="A326" s="32" t="s">
        <v>288</v>
      </c>
      <c r="B326" s="120" t="s">
        <v>24</v>
      </c>
      <c r="C326" s="61" t="s">
        <v>22</v>
      </c>
      <c r="D326" s="61" t="s">
        <v>289</v>
      </c>
      <c r="E326" s="158" t="s">
        <v>4</v>
      </c>
      <c r="F326" s="61" t="s">
        <v>4</v>
      </c>
      <c r="G326" s="61"/>
      <c r="H326" s="369">
        <f>SUM(H327)</f>
        <v>0</v>
      </c>
      <c r="I326" s="369">
        <f>SUM(I327)</f>
        <v>0</v>
      </c>
      <c r="J326" s="263">
        <f t="shared" si="17"/>
        <v>0</v>
      </c>
      <c r="K326" s="306" t="e">
        <f t="shared" si="18"/>
        <v>#DIV/0!</v>
      </c>
    </row>
    <row r="327" spans="1:11" s="90" customFormat="1" ht="22.5" customHeight="1" hidden="1">
      <c r="A327" s="36" t="s">
        <v>302</v>
      </c>
      <c r="B327" s="121" t="s">
        <v>24</v>
      </c>
      <c r="C327" s="63" t="s">
        <v>22</v>
      </c>
      <c r="D327" s="63" t="s">
        <v>289</v>
      </c>
      <c r="E327" s="97" t="s">
        <v>4</v>
      </c>
      <c r="F327" s="63" t="s">
        <v>4</v>
      </c>
      <c r="G327" s="63" t="s">
        <v>303</v>
      </c>
      <c r="H327" s="370"/>
      <c r="I327" s="370"/>
      <c r="J327" s="264">
        <f t="shared" si="17"/>
        <v>0</v>
      </c>
      <c r="K327" s="307" t="e">
        <f t="shared" si="18"/>
        <v>#DIV/0!</v>
      </c>
    </row>
    <row r="328" spans="1:11" s="90" customFormat="1" ht="22.5" customHeight="1" hidden="1">
      <c r="A328" s="36"/>
      <c r="B328" s="121"/>
      <c r="C328" s="63"/>
      <c r="D328" s="63"/>
      <c r="E328" s="97"/>
      <c r="F328" s="63"/>
      <c r="G328" s="63"/>
      <c r="H328" s="370"/>
      <c r="I328" s="370"/>
      <c r="J328" s="264">
        <f t="shared" si="17"/>
        <v>0</v>
      </c>
      <c r="K328" s="307" t="e">
        <f t="shared" si="18"/>
        <v>#DIV/0!</v>
      </c>
    </row>
    <row r="329" spans="1:11" s="90" customFormat="1" ht="22.5" customHeight="1" hidden="1">
      <c r="A329" s="179" t="s">
        <v>286</v>
      </c>
      <c r="B329" s="181" t="s">
        <v>37</v>
      </c>
      <c r="C329" s="182"/>
      <c r="D329" s="182"/>
      <c r="E329" s="183"/>
      <c r="F329" s="182"/>
      <c r="G329" s="182"/>
      <c r="H329" s="408">
        <f>SUM(H331)</f>
        <v>0</v>
      </c>
      <c r="I329" s="408">
        <f>SUM(I331)</f>
        <v>0</v>
      </c>
      <c r="J329" s="339">
        <f t="shared" si="17"/>
        <v>0</v>
      </c>
      <c r="K329" s="340" t="e">
        <f t="shared" si="18"/>
        <v>#DIV/0!</v>
      </c>
    </row>
    <row r="330" spans="1:11" s="90" customFormat="1" ht="22.5" customHeight="1" hidden="1">
      <c r="A330" s="184" t="s">
        <v>304</v>
      </c>
      <c r="B330" s="186" t="s">
        <v>37</v>
      </c>
      <c r="C330" s="187" t="s">
        <v>7</v>
      </c>
      <c r="D330" s="142"/>
      <c r="E330" s="188"/>
      <c r="F330" s="142"/>
      <c r="G330" s="142"/>
      <c r="H330" s="398">
        <f>SUM(H332)</f>
        <v>0</v>
      </c>
      <c r="I330" s="398">
        <f>SUM(I332)</f>
        <v>0</v>
      </c>
      <c r="J330" s="288">
        <f t="shared" si="17"/>
        <v>0</v>
      </c>
      <c r="K330" s="330" t="e">
        <f t="shared" si="18"/>
        <v>#DIV/0!</v>
      </c>
    </row>
    <row r="331" spans="1:11" ht="22.5" customHeight="1" hidden="1">
      <c r="A331" s="189" t="s">
        <v>305</v>
      </c>
      <c r="B331" s="191" t="s">
        <v>37</v>
      </c>
      <c r="C331" s="191" t="s">
        <v>7</v>
      </c>
      <c r="D331" s="192" t="s">
        <v>306</v>
      </c>
      <c r="E331" s="192" t="s">
        <v>4</v>
      </c>
      <c r="F331" s="192" t="s">
        <v>4</v>
      </c>
      <c r="G331" s="192"/>
      <c r="H331" s="409"/>
      <c r="I331" s="409"/>
      <c r="J331" s="341">
        <f t="shared" si="17"/>
        <v>0</v>
      </c>
      <c r="K331" s="342" t="e">
        <f t="shared" si="18"/>
        <v>#DIV/0!</v>
      </c>
    </row>
    <row r="332" spans="1:11" ht="18" customHeight="1" hidden="1" thickBot="1">
      <c r="A332" s="88" t="s">
        <v>307</v>
      </c>
      <c r="B332" s="191" t="s">
        <v>37</v>
      </c>
      <c r="C332" s="191" t="s">
        <v>7</v>
      </c>
      <c r="D332" s="192" t="s">
        <v>306</v>
      </c>
      <c r="E332" s="192" t="s">
        <v>4</v>
      </c>
      <c r="F332" s="192" t="s">
        <v>4</v>
      </c>
      <c r="G332" s="192" t="s">
        <v>308</v>
      </c>
      <c r="H332" s="409"/>
      <c r="I332" s="409"/>
      <c r="J332" s="341">
        <f t="shared" si="17"/>
        <v>0</v>
      </c>
      <c r="K332" s="322" t="e">
        <f t="shared" si="18"/>
        <v>#DIV/0!</v>
      </c>
    </row>
    <row r="333" spans="1:11" s="198" customFormat="1" ht="21" thickBot="1">
      <c r="A333" s="194" t="s">
        <v>309</v>
      </c>
      <c r="B333" s="196"/>
      <c r="C333" s="196"/>
      <c r="D333" s="197"/>
      <c r="E333" s="197"/>
      <c r="F333" s="197"/>
      <c r="G333" s="197"/>
      <c r="H333" s="410">
        <f>H17+H60+H67+H111+H123+H205+H304+H310</f>
        <v>17384.9</v>
      </c>
      <c r="I333" s="410">
        <f>I17+I60+I67+I111+I123+I205+I304+I310</f>
        <v>12263.135640000002</v>
      </c>
      <c r="J333" s="343">
        <f t="shared" si="17"/>
        <v>-5121.764359999999</v>
      </c>
      <c r="K333" s="344">
        <f t="shared" si="18"/>
        <v>70.53900591892966</v>
      </c>
    </row>
    <row r="334" spans="1:11" ht="12.75">
      <c r="A334" s="203"/>
      <c r="B334" s="19"/>
      <c r="C334" s="19"/>
      <c r="D334" s="20"/>
      <c r="E334" s="20"/>
      <c r="F334" s="20"/>
      <c r="G334" s="20"/>
      <c r="H334" s="20"/>
      <c r="I334" s="20"/>
      <c r="J334" s="20"/>
      <c r="K334" s="18"/>
    </row>
    <row r="335" spans="1:11" ht="15">
      <c r="A335" s="204"/>
      <c r="B335" s="19"/>
      <c r="C335" s="19"/>
      <c r="D335" s="20"/>
      <c r="E335" s="20"/>
      <c r="F335" s="20"/>
      <c r="G335" s="20"/>
      <c r="H335" s="20"/>
      <c r="I335" s="426"/>
      <c r="J335" s="20"/>
      <c r="K335" s="18"/>
    </row>
    <row r="336" spans="1:11" ht="12.75">
      <c r="A336" s="204"/>
      <c r="B336" s="19"/>
      <c r="C336" s="19"/>
      <c r="D336" s="20"/>
      <c r="E336" s="20"/>
      <c r="F336" s="20"/>
      <c r="G336" s="20"/>
      <c r="H336" s="20"/>
      <c r="I336" s="20"/>
      <c r="J336" s="20"/>
      <c r="K336" s="18"/>
    </row>
    <row r="337" spans="1:11" ht="12.75">
      <c r="A337" s="204"/>
      <c r="B337" s="19"/>
      <c r="C337" s="19"/>
      <c r="D337" s="20"/>
      <c r="E337" s="20"/>
      <c r="F337" s="20"/>
      <c r="G337" s="20"/>
      <c r="H337" s="20"/>
      <c r="I337" s="20"/>
      <c r="J337" s="20"/>
      <c r="K337" s="205"/>
    </row>
    <row r="338" spans="1:11" ht="12.75">
      <c r="A338" s="204"/>
      <c r="B338" s="19"/>
      <c r="C338" s="19"/>
      <c r="D338" s="20"/>
      <c r="E338" s="20"/>
      <c r="F338" s="20"/>
      <c r="G338" s="20"/>
      <c r="H338" s="20"/>
      <c r="I338" s="20"/>
      <c r="J338" s="20"/>
      <c r="K338" s="18"/>
    </row>
    <row r="339" spans="1:11" ht="12.75">
      <c r="A339" s="203"/>
      <c r="B339" s="200"/>
      <c r="C339" s="200"/>
      <c r="D339" s="201"/>
      <c r="E339" s="201"/>
      <c r="F339" s="201"/>
      <c r="G339" s="201"/>
      <c r="H339" s="201"/>
      <c r="I339" s="201"/>
      <c r="J339" s="201"/>
      <c r="K339" s="18"/>
    </row>
    <row r="340" spans="1:11" ht="12.75">
      <c r="A340" s="203"/>
      <c r="B340" s="200"/>
      <c r="C340" s="200"/>
      <c r="D340" s="201"/>
      <c r="E340" s="201"/>
      <c r="F340" s="201"/>
      <c r="G340" s="201"/>
      <c r="H340" s="201"/>
      <c r="I340" s="201"/>
      <c r="J340" s="201"/>
      <c r="K340" s="18"/>
    </row>
    <row r="341" spans="1:11" ht="12.75">
      <c r="A341" s="203"/>
      <c r="B341" s="200"/>
      <c r="C341" s="200"/>
      <c r="D341" s="201"/>
      <c r="E341" s="201"/>
      <c r="F341" s="201"/>
      <c r="G341" s="201"/>
      <c r="H341" s="201"/>
      <c r="I341" s="201"/>
      <c r="J341" s="201"/>
      <c r="K341" s="18"/>
    </row>
    <row r="342" spans="1:11" ht="12.75">
      <c r="A342" s="203"/>
      <c r="B342" s="200"/>
      <c r="C342" s="200"/>
      <c r="D342" s="201"/>
      <c r="E342" s="201"/>
      <c r="F342" s="201"/>
      <c r="G342" s="201"/>
      <c r="H342" s="201"/>
      <c r="I342" s="201"/>
      <c r="J342" s="201"/>
      <c r="K342" s="18"/>
    </row>
    <row r="343" spans="1:11" ht="12.75">
      <c r="A343" s="203"/>
      <c r="B343" s="200"/>
      <c r="C343" s="200"/>
      <c r="D343" s="201"/>
      <c r="E343" s="201"/>
      <c r="F343" s="201"/>
      <c r="G343" s="201"/>
      <c r="H343" s="201"/>
      <c r="I343" s="201"/>
      <c r="J343" s="201"/>
      <c r="K343" s="18"/>
    </row>
    <row r="344" spans="1:11" ht="12.75">
      <c r="A344" s="203"/>
      <c r="B344" s="19"/>
      <c r="C344" s="19"/>
      <c r="D344" s="20"/>
      <c r="E344" s="20"/>
      <c r="F344" s="20"/>
      <c r="G344" s="20"/>
      <c r="H344" s="20"/>
      <c r="I344" s="20"/>
      <c r="J344" s="20"/>
      <c r="K344" s="18"/>
    </row>
    <row r="345" spans="1:11" ht="12.75">
      <c r="A345" s="206"/>
      <c r="B345" s="19"/>
      <c r="C345" s="19"/>
      <c r="D345" s="20"/>
      <c r="E345" s="20"/>
      <c r="F345" s="20"/>
      <c r="G345" s="20"/>
      <c r="H345" s="20"/>
      <c r="I345" s="20"/>
      <c r="J345" s="20"/>
      <c r="K345" s="18"/>
    </row>
    <row r="346" spans="1:11" ht="12.75">
      <c r="A346" s="206"/>
      <c r="B346" s="19"/>
      <c r="C346" s="19"/>
      <c r="D346" s="20"/>
      <c r="E346" s="20"/>
      <c r="F346" s="20"/>
      <c r="G346" s="20"/>
      <c r="H346" s="20"/>
      <c r="I346" s="20"/>
      <c r="J346" s="20"/>
      <c r="K346" s="18"/>
    </row>
    <row r="347" spans="1:11" ht="12.75">
      <c r="A347" s="206"/>
      <c r="B347" s="19"/>
      <c r="C347" s="19"/>
      <c r="D347" s="20"/>
      <c r="E347" s="20"/>
      <c r="F347" s="20"/>
      <c r="G347" s="20"/>
      <c r="H347" s="20"/>
      <c r="I347" s="20"/>
      <c r="J347" s="20"/>
      <c r="K347" s="18"/>
    </row>
    <row r="348" spans="1:11" ht="12.75">
      <c r="A348" s="206"/>
      <c r="B348" s="19"/>
      <c r="C348" s="19"/>
      <c r="D348" s="20"/>
      <c r="E348" s="20"/>
      <c r="F348" s="20"/>
      <c r="G348" s="20"/>
      <c r="H348" s="20"/>
      <c r="I348" s="20"/>
      <c r="J348" s="20"/>
      <c r="K348" s="18"/>
    </row>
    <row r="349" spans="1:11" ht="12.75">
      <c r="A349" s="206"/>
      <c r="B349" s="19"/>
      <c r="C349" s="19"/>
      <c r="D349" s="20"/>
      <c r="E349" s="20"/>
      <c r="F349" s="20"/>
      <c r="G349" s="20"/>
      <c r="H349" s="20"/>
      <c r="I349" s="20"/>
      <c r="J349" s="20"/>
      <c r="K349" s="18"/>
    </row>
    <row r="350" spans="1:11" ht="12.75">
      <c r="A350" s="206"/>
      <c r="B350" s="19"/>
      <c r="C350" s="19"/>
      <c r="D350" s="20"/>
      <c r="E350" s="20"/>
      <c r="F350" s="20"/>
      <c r="G350" s="20"/>
      <c r="H350" s="20"/>
      <c r="I350" s="20"/>
      <c r="J350" s="20"/>
      <c r="K350" s="18"/>
    </row>
    <row r="351" spans="1:11" ht="12.75">
      <c r="A351" s="206"/>
      <c r="B351" s="19"/>
      <c r="C351" s="19"/>
      <c r="D351" s="20"/>
      <c r="E351" s="20"/>
      <c r="F351" s="20"/>
      <c r="G351" s="20"/>
      <c r="H351" s="20"/>
      <c r="I351" s="20"/>
      <c r="J351" s="20"/>
      <c r="K351" s="18"/>
    </row>
    <row r="352" spans="1:11" ht="12.75">
      <c r="A352" s="206"/>
      <c r="B352" s="19"/>
      <c r="C352" s="19"/>
      <c r="D352" s="20"/>
      <c r="E352" s="20"/>
      <c r="F352" s="20"/>
      <c r="G352" s="20"/>
      <c r="H352" s="20"/>
      <c r="I352" s="20"/>
      <c r="J352" s="20"/>
      <c r="K352" s="18"/>
    </row>
    <row r="353" spans="1:11" ht="12.75">
      <c r="A353" s="206"/>
      <c r="B353" s="19"/>
      <c r="C353" s="19"/>
      <c r="D353" s="20"/>
      <c r="E353" s="20"/>
      <c r="F353" s="20"/>
      <c r="G353" s="20"/>
      <c r="H353" s="20"/>
      <c r="I353" s="20"/>
      <c r="J353" s="20"/>
      <c r="K353" s="18"/>
    </row>
    <row r="354" spans="1:11" ht="12.75">
      <c r="A354" s="207"/>
      <c r="K354" s="210"/>
    </row>
    <row r="355" spans="1:11" ht="12.75">
      <c r="A355" s="207"/>
      <c r="K355" s="210"/>
    </row>
    <row r="356" spans="1:11" ht="12.75">
      <c r="A356" s="207"/>
      <c r="K356" s="210"/>
    </row>
    <row r="357" spans="1:11" ht="12.75">
      <c r="A357" s="207"/>
      <c r="K357" s="210"/>
    </row>
    <row r="358" spans="1:11" ht="12.75">
      <c r="A358" s="207"/>
      <c r="K358" s="210"/>
    </row>
    <row r="359" spans="1:11" ht="12.75">
      <c r="A359" s="207"/>
      <c r="K359" s="210"/>
    </row>
    <row r="360" spans="1:11" ht="12.75">
      <c r="A360" s="207"/>
      <c r="K360" s="210"/>
    </row>
    <row r="361" spans="1:11" ht="12.75">
      <c r="A361" s="207"/>
      <c r="K361" s="210"/>
    </row>
    <row r="362" spans="1:11" ht="12.75">
      <c r="A362" s="207"/>
      <c r="K362" s="210"/>
    </row>
    <row r="363" spans="1:11" ht="12.75">
      <c r="A363" s="207"/>
      <c r="K363" s="210"/>
    </row>
    <row r="364" spans="1:11" ht="12.75">
      <c r="A364" s="207"/>
      <c r="K364" s="210"/>
    </row>
    <row r="365" spans="1:11" ht="12.75">
      <c r="A365" s="207"/>
      <c r="K365" s="210"/>
    </row>
    <row r="366" spans="1:11" ht="12.75">
      <c r="A366" s="207"/>
      <c r="K366" s="210"/>
    </row>
    <row r="367" spans="1:11" ht="12.75">
      <c r="A367" s="207"/>
      <c r="K367" s="210"/>
    </row>
    <row r="368" spans="1:11" ht="12.75">
      <c r="A368" s="207"/>
      <c r="K368" s="210"/>
    </row>
    <row r="369" spans="1:11" ht="12.75">
      <c r="A369" s="207"/>
      <c r="K369" s="210"/>
    </row>
    <row r="370" spans="1:11" ht="12.75">
      <c r="A370" s="207"/>
      <c r="K370" s="210"/>
    </row>
    <row r="371" spans="1:11" ht="12.75">
      <c r="A371" s="207"/>
      <c r="K371" s="210"/>
    </row>
    <row r="372" spans="1:11" ht="12.75">
      <c r="A372" s="207"/>
      <c r="K372" s="210"/>
    </row>
    <row r="373" spans="1:11" ht="12.75">
      <c r="A373" s="207"/>
      <c r="K373" s="210"/>
    </row>
    <row r="374" spans="1:11" ht="12.75">
      <c r="A374" s="207"/>
      <c r="K374" s="210"/>
    </row>
    <row r="375" spans="1:11" ht="12.75">
      <c r="A375" s="207"/>
      <c r="K375" s="210"/>
    </row>
    <row r="376" spans="1:11" ht="12.75">
      <c r="A376" s="207"/>
      <c r="K376" s="210"/>
    </row>
    <row r="377" spans="1:11" ht="12.75">
      <c r="A377" s="207"/>
      <c r="K377" s="210"/>
    </row>
    <row r="378" spans="1:11" ht="12.75">
      <c r="A378" s="207"/>
      <c r="K378" s="210"/>
    </row>
    <row r="379" spans="1:11" ht="12.75">
      <c r="A379" s="207"/>
      <c r="K379" s="210"/>
    </row>
    <row r="380" spans="1:11" ht="12.75">
      <c r="A380" s="207"/>
      <c r="K380" s="210"/>
    </row>
    <row r="381" spans="1:11" ht="12.75">
      <c r="A381" s="207"/>
      <c r="K381" s="210"/>
    </row>
    <row r="382" spans="1:11" ht="12.75">
      <c r="A382" s="207"/>
      <c r="K382" s="210"/>
    </row>
    <row r="383" spans="1:11" ht="12.75">
      <c r="A383" s="207"/>
      <c r="K383" s="210"/>
    </row>
    <row r="384" spans="1:11" ht="12.75">
      <c r="A384" s="207"/>
      <c r="K384" s="210"/>
    </row>
    <row r="385" spans="1:11" ht="12.75">
      <c r="A385" s="207"/>
      <c r="K385" s="210"/>
    </row>
    <row r="386" spans="1:11" ht="12.75">
      <c r="A386" s="207"/>
      <c r="K386" s="210"/>
    </row>
    <row r="387" spans="1:11" ht="12.75">
      <c r="A387" s="207"/>
      <c r="K387" s="210"/>
    </row>
    <row r="388" spans="1:11" ht="12.75">
      <c r="A388" s="207"/>
      <c r="K388" s="210"/>
    </row>
    <row r="389" spans="1:11" ht="12.75">
      <c r="A389" s="207"/>
      <c r="K389" s="210"/>
    </row>
    <row r="390" spans="1:11" ht="12.75">
      <c r="A390" s="207"/>
      <c r="K390" s="210"/>
    </row>
    <row r="391" spans="1:11" ht="12.75">
      <c r="A391" s="207"/>
      <c r="K391" s="210"/>
    </row>
    <row r="392" ht="12.75">
      <c r="A392" s="207"/>
    </row>
    <row r="393" ht="12.75">
      <c r="A393" s="207"/>
    </row>
    <row r="394" ht="12.75">
      <c r="A394" s="207"/>
    </row>
    <row r="395" ht="12.75">
      <c r="A395" s="207"/>
    </row>
    <row r="396" ht="12.75">
      <c r="A396" s="207"/>
    </row>
    <row r="397" ht="12.75">
      <c r="A397" s="207"/>
    </row>
    <row r="398" ht="12.75">
      <c r="A398" s="207"/>
    </row>
    <row r="399" ht="12.75">
      <c r="A399" s="207"/>
    </row>
  </sheetData>
  <sheetProtection/>
  <mergeCells count="9">
    <mergeCell ref="G1:K3"/>
    <mergeCell ref="D10:F15"/>
    <mergeCell ref="G10:G15"/>
    <mergeCell ref="A10:A15"/>
    <mergeCell ref="A6:K7"/>
    <mergeCell ref="A8:K8"/>
    <mergeCell ref="B10:B15"/>
    <mergeCell ref="C10:C15"/>
    <mergeCell ref="H10:K15"/>
  </mergeCells>
  <printOptions/>
  <pageMargins left="0.1968503937007874" right="0.1968503937007874" top="0.3937007874015748" bottom="0.3937007874015748" header="0.5118110236220472" footer="0.5118110236220472"/>
  <pageSetup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0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83.00390625" style="210" customWidth="1"/>
    <col min="2" max="2" width="7.50390625" style="210" customWidth="1"/>
    <col min="3" max="3" width="5.50390625" style="208" customWidth="1"/>
    <col min="4" max="4" width="4.50390625" style="208" customWidth="1"/>
    <col min="5" max="5" width="6.00390625" style="209" customWidth="1"/>
    <col min="6" max="6" width="3.625" style="209" customWidth="1"/>
    <col min="7" max="7" width="6.50390625" style="209" customWidth="1"/>
    <col min="8" max="8" width="6.125" style="209" customWidth="1"/>
    <col min="9" max="11" width="13.50390625" style="209" customWidth="1"/>
    <col min="12" max="12" width="12.625" style="17" customWidth="1"/>
    <col min="13" max="13" width="6.375" style="17" customWidth="1"/>
    <col min="14" max="16384" width="9.125" style="17" customWidth="1"/>
  </cols>
  <sheetData>
    <row r="1" spans="1:12" ht="12.75">
      <c r="A1" s="18"/>
      <c r="B1" s="255"/>
      <c r="C1" s="255"/>
      <c r="D1" s="255"/>
      <c r="E1" s="255"/>
      <c r="F1" s="255"/>
      <c r="G1" s="255"/>
      <c r="H1" s="459" t="s">
        <v>436</v>
      </c>
      <c r="I1" s="459"/>
      <c r="J1" s="459"/>
      <c r="K1" s="459"/>
      <c r="L1" s="459"/>
    </row>
    <row r="2" spans="1:12" ht="9.75" customHeight="1">
      <c r="A2" s="18"/>
      <c r="B2" s="255"/>
      <c r="C2" s="255"/>
      <c r="D2" s="255"/>
      <c r="E2" s="255"/>
      <c r="F2" s="255"/>
      <c r="G2" s="255"/>
      <c r="H2" s="459"/>
      <c r="I2" s="459"/>
      <c r="J2" s="459"/>
      <c r="K2" s="459"/>
      <c r="L2" s="459"/>
    </row>
    <row r="3" spans="1:12" ht="6" customHeight="1">
      <c r="A3" s="199"/>
      <c r="B3" s="289"/>
      <c r="C3" s="289"/>
      <c r="D3" s="289"/>
      <c r="E3" s="289"/>
      <c r="F3" s="289"/>
      <c r="G3" s="289"/>
      <c r="H3" s="459"/>
      <c r="I3" s="459"/>
      <c r="J3" s="459"/>
      <c r="K3" s="459"/>
      <c r="L3" s="459"/>
    </row>
    <row r="4" spans="1:13" ht="12.75" customHeight="1" hidden="1">
      <c r="A4" s="17"/>
      <c r="B4" s="17"/>
      <c r="C4" s="17"/>
      <c r="D4" s="17"/>
      <c r="E4" s="17"/>
      <c r="F4" s="17"/>
      <c r="G4" s="17"/>
      <c r="H4" s="350"/>
      <c r="I4" s="350"/>
      <c r="J4" s="350"/>
      <c r="K4" s="350"/>
      <c r="L4" s="351"/>
      <c r="M4" s="202"/>
    </row>
    <row r="5" spans="1:13" ht="12.75">
      <c r="A5" s="17"/>
      <c r="B5" s="17"/>
      <c r="C5" s="17"/>
      <c r="D5" s="17"/>
      <c r="E5" s="17"/>
      <c r="F5" s="17"/>
      <c r="G5" s="17"/>
      <c r="H5" s="201"/>
      <c r="I5" s="201"/>
      <c r="J5" s="201"/>
      <c r="K5" s="201"/>
      <c r="L5" s="3"/>
      <c r="M5" s="202"/>
    </row>
    <row r="6" spans="1:12" ht="5.25" customHeight="1">
      <c r="A6" s="475" t="s">
        <v>430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spans="1:12" ht="34.5" customHeight="1">
      <c r="A7" s="476"/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</row>
    <row r="8" spans="1:12" ht="15.75" customHeight="1">
      <c r="A8" s="475"/>
      <c r="B8" s="475"/>
      <c r="C8" s="477"/>
      <c r="D8" s="477"/>
      <c r="E8" s="477"/>
      <c r="F8" s="477"/>
      <c r="G8" s="477"/>
      <c r="H8" s="477"/>
      <c r="I8" s="477"/>
      <c r="J8" s="477"/>
      <c r="K8" s="477"/>
      <c r="L8" s="477"/>
    </row>
    <row r="9" spans="1:12" ht="13.5" thickBot="1">
      <c r="A9" s="18"/>
      <c r="B9" s="18"/>
      <c r="C9" s="19"/>
      <c r="D9" s="19"/>
      <c r="E9" s="20"/>
      <c r="F9" s="20"/>
      <c r="G9" s="20"/>
      <c r="H9" s="20"/>
      <c r="I9" s="20"/>
      <c r="J9" s="20"/>
      <c r="K9" s="20"/>
      <c r="L9" s="21" t="s">
        <v>320</v>
      </c>
    </row>
    <row r="10" spans="1:12" ht="12.75" customHeight="1">
      <c r="A10" s="472" t="s">
        <v>79</v>
      </c>
      <c r="B10" s="469" t="s">
        <v>80</v>
      </c>
      <c r="C10" s="469" t="s">
        <v>81</v>
      </c>
      <c r="D10" s="469" t="s">
        <v>82</v>
      </c>
      <c r="E10" s="460" t="s">
        <v>83</v>
      </c>
      <c r="F10" s="461"/>
      <c r="G10" s="462"/>
      <c r="H10" s="469" t="s">
        <v>84</v>
      </c>
      <c r="I10" s="460" t="s">
        <v>340</v>
      </c>
      <c r="J10" s="461"/>
      <c r="K10" s="461"/>
      <c r="L10" s="478"/>
    </row>
    <row r="11" spans="1:12" ht="12.75">
      <c r="A11" s="473"/>
      <c r="B11" s="470"/>
      <c r="C11" s="470"/>
      <c r="D11" s="470"/>
      <c r="E11" s="463"/>
      <c r="F11" s="464"/>
      <c r="G11" s="465"/>
      <c r="H11" s="470"/>
      <c r="I11" s="463"/>
      <c r="J11" s="464"/>
      <c r="K11" s="464"/>
      <c r="L11" s="479"/>
    </row>
    <row r="12" spans="1:12" ht="12.75" customHeight="1">
      <c r="A12" s="473"/>
      <c r="B12" s="470"/>
      <c r="C12" s="470"/>
      <c r="D12" s="470"/>
      <c r="E12" s="463"/>
      <c r="F12" s="464"/>
      <c r="G12" s="465"/>
      <c r="H12" s="470"/>
      <c r="I12" s="463"/>
      <c r="J12" s="464"/>
      <c r="K12" s="464"/>
      <c r="L12" s="479"/>
    </row>
    <row r="13" spans="1:12" ht="12.75">
      <c r="A13" s="473"/>
      <c r="B13" s="470"/>
      <c r="C13" s="470"/>
      <c r="D13" s="470"/>
      <c r="E13" s="463"/>
      <c r="F13" s="464"/>
      <c r="G13" s="465"/>
      <c r="H13" s="470"/>
      <c r="I13" s="463"/>
      <c r="J13" s="464"/>
      <c r="K13" s="464"/>
      <c r="L13" s="479"/>
    </row>
    <row r="14" spans="1:12" ht="12.75" customHeight="1">
      <c r="A14" s="473"/>
      <c r="B14" s="470"/>
      <c r="C14" s="470"/>
      <c r="D14" s="470"/>
      <c r="E14" s="463"/>
      <c r="F14" s="464"/>
      <c r="G14" s="465"/>
      <c r="H14" s="470"/>
      <c r="I14" s="463"/>
      <c r="J14" s="464"/>
      <c r="K14" s="464"/>
      <c r="L14" s="479"/>
    </row>
    <row r="15" spans="1:12" ht="15" customHeight="1" thickBot="1">
      <c r="A15" s="474"/>
      <c r="B15" s="471"/>
      <c r="C15" s="471"/>
      <c r="D15" s="471"/>
      <c r="E15" s="466"/>
      <c r="F15" s="467"/>
      <c r="G15" s="468"/>
      <c r="H15" s="471"/>
      <c r="I15" s="466"/>
      <c r="J15" s="467"/>
      <c r="K15" s="467"/>
      <c r="L15" s="480"/>
    </row>
    <row r="16" spans="1:12" ht="54" customHeight="1" thickBot="1">
      <c r="A16" s="248"/>
      <c r="B16" s="256"/>
      <c r="C16" s="256"/>
      <c r="D16" s="256"/>
      <c r="E16" s="244"/>
      <c r="F16" s="245"/>
      <c r="G16" s="246"/>
      <c r="H16" s="256"/>
      <c r="I16" s="244" t="s">
        <v>330</v>
      </c>
      <c r="J16" s="244" t="s">
        <v>333</v>
      </c>
      <c r="K16" s="244" t="s">
        <v>334</v>
      </c>
      <c r="L16" s="247" t="s">
        <v>335</v>
      </c>
    </row>
    <row r="17" spans="1:12" s="26" customFormat="1" ht="18" customHeight="1" thickBot="1">
      <c r="A17" s="22" t="s">
        <v>85</v>
      </c>
      <c r="B17" s="23" t="s">
        <v>2</v>
      </c>
      <c r="C17" s="23"/>
      <c r="D17" s="24"/>
      <c r="E17" s="24"/>
      <c r="F17" s="24"/>
      <c r="G17" s="24"/>
      <c r="H17" s="24"/>
      <c r="I17" s="290"/>
      <c r="J17" s="290"/>
      <c r="K17" s="290"/>
      <c r="L17" s="25"/>
    </row>
    <row r="18" spans="1:12" s="26" customFormat="1" ht="18" customHeight="1" thickBot="1">
      <c r="A18" s="22" t="s">
        <v>86</v>
      </c>
      <c r="B18" s="23" t="s">
        <v>2</v>
      </c>
      <c r="C18" s="23" t="s">
        <v>7</v>
      </c>
      <c r="D18" s="24"/>
      <c r="E18" s="24"/>
      <c r="F18" s="24"/>
      <c r="G18" s="24"/>
      <c r="H18" s="24"/>
      <c r="I18" s="358">
        <f>SUM(I24+I43+I47+I53+I19+I40+I37)</f>
        <v>3744.9</v>
      </c>
      <c r="J18" s="358">
        <f>SUM(J24+J43+J47+J53+J19+J40+J37)</f>
        <v>2938.7243500000004</v>
      </c>
      <c r="K18" s="291">
        <f>J18-I18</f>
        <v>-806.1756499999997</v>
      </c>
      <c r="L18" s="292">
        <f>J18/I18*100</f>
        <v>78.47270554620953</v>
      </c>
    </row>
    <row r="19" spans="1:12" s="31" customFormat="1" ht="31.5" customHeight="1">
      <c r="A19" s="27" t="s">
        <v>87</v>
      </c>
      <c r="B19" s="28" t="s">
        <v>2</v>
      </c>
      <c r="C19" s="29" t="s">
        <v>7</v>
      </c>
      <c r="D19" s="30" t="s">
        <v>8</v>
      </c>
      <c r="E19" s="30"/>
      <c r="F19" s="30"/>
      <c r="G19" s="30"/>
      <c r="H19" s="30"/>
      <c r="I19" s="359">
        <f>SUM(I20)</f>
        <v>630</v>
      </c>
      <c r="J19" s="359">
        <f>SUM(J20)</f>
        <v>499.29122</v>
      </c>
      <c r="K19" s="293">
        <f aca="true" t="shared" si="0" ref="K19:K120">J19-I19</f>
        <v>-130.70878</v>
      </c>
      <c r="L19" s="294">
        <f aca="true" t="shared" si="1" ref="L19:L118">J19/I19*100</f>
        <v>79.25257460317461</v>
      </c>
    </row>
    <row r="20" spans="1:12" ht="26.25" customHeight="1">
      <c r="A20" s="32" t="s">
        <v>88</v>
      </c>
      <c r="B20" s="33" t="s">
        <v>2</v>
      </c>
      <c r="C20" s="34" t="s">
        <v>7</v>
      </c>
      <c r="D20" s="35" t="s">
        <v>8</v>
      </c>
      <c r="E20" s="35" t="s">
        <v>403</v>
      </c>
      <c r="F20" s="35" t="s">
        <v>404</v>
      </c>
      <c r="G20" s="35" t="s">
        <v>5</v>
      </c>
      <c r="H20" s="35"/>
      <c r="I20" s="360">
        <f>SUM(I23)</f>
        <v>630</v>
      </c>
      <c r="J20" s="360">
        <f>SUM(J23)</f>
        <v>499.29122</v>
      </c>
      <c r="K20" s="258">
        <f t="shared" si="0"/>
        <v>-130.70878</v>
      </c>
      <c r="L20" s="295">
        <f t="shared" si="1"/>
        <v>79.25257460317461</v>
      </c>
    </row>
    <row r="21" spans="1:12" ht="15.75" customHeight="1">
      <c r="A21" s="36" t="s">
        <v>89</v>
      </c>
      <c r="B21" s="37" t="s">
        <v>2</v>
      </c>
      <c r="C21" s="38" t="s">
        <v>7</v>
      </c>
      <c r="D21" s="39" t="s">
        <v>8</v>
      </c>
      <c r="E21" s="39" t="s">
        <v>403</v>
      </c>
      <c r="F21" s="39" t="s">
        <v>3</v>
      </c>
      <c r="G21" s="39" t="s">
        <v>15</v>
      </c>
      <c r="H21" s="39"/>
      <c r="I21" s="361">
        <f>I22</f>
        <v>630</v>
      </c>
      <c r="J21" s="361">
        <f>J22</f>
        <v>499.29122</v>
      </c>
      <c r="K21" s="259">
        <f t="shared" si="0"/>
        <v>-130.70878</v>
      </c>
      <c r="L21" s="296">
        <f t="shared" si="1"/>
        <v>79.25257460317461</v>
      </c>
    </row>
    <row r="22" spans="1:12" ht="15">
      <c r="A22" s="40" t="s">
        <v>377</v>
      </c>
      <c r="B22" s="37" t="s">
        <v>2</v>
      </c>
      <c r="C22" s="38" t="s">
        <v>7</v>
      </c>
      <c r="D22" s="39" t="s">
        <v>8</v>
      </c>
      <c r="E22" s="39" t="s">
        <v>403</v>
      </c>
      <c r="F22" s="39" t="s">
        <v>3</v>
      </c>
      <c r="G22" s="39" t="s">
        <v>15</v>
      </c>
      <c r="H22" s="39" t="s">
        <v>38</v>
      </c>
      <c r="I22" s="361">
        <f>I23</f>
        <v>630</v>
      </c>
      <c r="J22" s="361">
        <f>J23</f>
        <v>499.29122</v>
      </c>
      <c r="K22" s="259">
        <f>J22-I22</f>
        <v>-130.70878</v>
      </c>
      <c r="L22" s="297">
        <f>J22/I22*100</f>
        <v>79.25257460317461</v>
      </c>
    </row>
    <row r="23" spans="1:12" ht="15">
      <c r="A23" s="40" t="s">
        <v>378</v>
      </c>
      <c r="B23" s="37" t="s">
        <v>2</v>
      </c>
      <c r="C23" s="38" t="s">
        <v>7</v>
      </c>
      <c r="D23" s="39" t="s">
        <v>8</v>
      </c>
      <c r="E23" s="39" t="s">
        <v>403</v>
      </c>
      <c r="F23" s="39" t="s">
        <v>3</v>
      </c>
      <c r="G23" s="39" t="s">
        <v>15</v>
      </c>
      <c r="H23" s="39" t="s">
        <v>368</v>
      </c>
      <c r="I23" s="361">
        <f>'расходы за 2014 П.3'!H22</f>
        <v>630</v>
      </c>
      <c r="J23" s="361">
        <f>'расходы за 2014 П.3'!I22</f>
        <v>499.29122</v>
      </c>
      <c r="K23" s="259">
        <f t="shared" si="0"/>
        <v>-130.70878</v>
      </c>
      <c r="L23" s="297">
        <f t="shared" si="1"/>
        <v>79.25257460317461</v>
      </c>
    </row>
    <row r="24" spans="1:12" s="31" customFormat="1" ht="28.5" customHeight="1">
      <c r="A24" s="41" t="s">
        <v>92</v>
      </c>
      <c r="B24" s="37" t="s">
        <v>2</v>
      </c>
      <c r="C24" s="42" t="s">
        <v>7</v>
      </c>
      <c r="D24" s="43" t="s">
        <v>33</v>
      </c>
      <c r="E24" s="43"/>
      <c r="F24" s="43"/>
      <c r="G24" s="43"/>
      <c r="H24" s="43"/>
      <c r="I24" s="362">
        <f>SUM(I25)</f>
        <v>3072</v>
      </c>
      <c r="J24" s="362">
        <f>SUM(J25)</f>
        <v>2396.5331300000003</v>
      </c>
      <c r="K24" s="261">
        <f t="shared" si="0"/>
        <v>-675.4668699999997</v>
      </c>
      <c r="L24" s="298">
        <f t="shared" si="1"/>
        <v>78.01214615885418</v>
      </c>
    </row>
    <row r="25" spans="1:12" ht="27" customHeight="1">
      <c r="A25" s="32" t="s">
        <v>88</v>
      </c>
      <c r="B25" s="33" t="s">
        <v>2</v>
      </c>
      <c r="C25" s="34" t="s">
        <v>7</v>
      </c>
      <c r="D25" s="35" t="s">
        <v>33</v>
      </c>
      <c r="E25" s="35" t="s">
        <v>403</v>
      </c>
      <c r="F25" s="35" t="s">
        <v>404</v>
      </c>
      <c r="G25" s="35" t="s">
        <v>5</v>
      </c>
      <c r="H25" s="35"/>
      <c r="I25" s="360">
        <f>I26+I50</f>
        <v>3072</v>
      </c>
      <c r="J25" s="360">
        <f>J26+J50</f>
        <v>2396.5331300000003</v>
      </c>
      <c r="K25" s="258">
        <f t="shared" si="0"/>
        <v>-675.4668699999997</v>
      </c>
      <c r="L25" s="295">
        <f t="shared" si="1"/>
        <v>78.01214615885418</v>
      </c>
    </row>
    <row r="26" spans="1:12" ht="15.75" customHeight="1">
      <c r="A26" s="36" t="s">
        <v>93</v>
      </c>
      <c r="B26" s="44" t="s">
        <v>2</v>
      </c>
      <c r="C26" s="38" t="s">
        <v>7</v>
      </c>
      <c r="D26" s="45" t="s">
        <v>33</v>
      </c>
      <c r="E26" s="45" t="s">
        <v>403</v>
      </c>
      <c r="F26" s="45" t="s">
        <v>3</v>
      </c>
      <c r="G26" s="45" t="s">
        <v>16</v>
      </c>
      <c r="H26" s="46"/>
      <c r="I26" s="363">
        <f>I27+I30+I33</f>
        <v>3070</v>
      </c>
      <c r="J26" s="363">
        <f>J27+J30+J33</f>
        <v>2396.5331300000003</v>
      </c>
      <c r="K26" s="260">
        <f t="shared" si="0"/>
        <v>-673.4668699999997</v>
      </c>
      <c r="L26" s="296">
        <f t="shared" si="1"/>
        <v>78.06296840390881</v>
      </c>
    </row>
    <row r="27" spans="1:12" ht="15" customHeight="1">
      <c r="A27" s="40" t="s">
        <v>377</v>
      </c>
      <c r="B27" s="44" t="s">
        <v>2</v>
      </c>
      <c r="C27" s="47" t="s">
        <v>7</v>
      </c>
      <c r="D27" s="46" t="s">
        <v>33</v>
      </c>
      <c r="E27" s="46" t="s">
        <v>403</v>
      </c>
      <c r="F27" s="46" t="s">
        <v>3</v>
      </c>
      <c r="G27" s="46" t="s">
        <v>16</v>
      </c>
      <c r="H27" s="39" t="s">
        <v>38</v>
      </c>
      <c r="I27" s="361">
        <f>I28+I29</f>
        <v>1750</v>
      </c>
      <c r="J27" s="361">
        <f>J28+J29</f>
        <v>1312.40273</v>
      </c>
      <c r="K27" s="259">
        <f aca="true" t="shared" si="2" ref="K27:K34">J27-I27</f>
        <v>-437.59727</v>
      </c>
      <c r="L27" s="297">
        <f aca="true" t="shared" si="3" ref="L27:L34">J27/I27*100</f>
        <v>74.99444171428571</v>
      </c>
    </row>
    <row r="28" spans="1:12" ht="15" customHeight="1">
      <c r="A28" s="40" t="s">
        <v>378</v>
      </c>
      <c r="B28" s="44" t="s">
        <v>2</v>
      </c>
      <c r="C28" s="47" t="s">
        <v>7</v>
      </c>
      <c r="D28" s="46" t="s">
        <v>33</v>
      </c>
      <c r="E28" s="46" t="s">
        <v>403</v>
      </c>
      <c r="F28" s="46" t="s">
        <v>3</v>
      </c>
      <c r="G28" s="46" t="s">
        <v>16</v>
      </c>
      <c r="H28" s="39" t="s">
        <v>368</v>
      </c>
      <c r="I28" s="361">
        <f>'расходы за 2014 П.3'!H27</f>
        <v>1690</v>
      </c>
      <c r="J28" s="361">
        <f>'расходы за 2014 П.3'!I27</f>
        <v>1260.35263</v>
      </c>
      <c r="K28" s="259">
        <f t="shared" si="2"/>
        <v>-429.6473699999999</v>
      </c>
      <c r="L28" s="297">
        <f t="shared" si="3"/>
        <v>74.57707869822485</v>
      </c>
    </row>
    <row r="29" spans="1:12" ht="15" customHeight="1">
      <c r="A29" s="40" t="s">
        <v>379</v>
      </c>
      <c r="B29" s="44" t="s">
        <v>2</v>
      </c>
      <c r="C29" s="47" t="s">
        <v>7</v>
      </c>
      <c r="D29" s="46" t="s">
        <v>33</v>
      </c>
      <c r="E29" s="46" t="s">
        <v>403</v>
      </c>
      <c r="F29" s="46" t="s">
        <v>3</v>
      </c>
      <c r="G29" s="46" t="s">
        <v>16</v>
      </c>
      <c r="H29" s="39" t="s">
        <v>369</v>
      </c>
      <c r="I29" s="361">
        <f>'расходы за 2014 П.3'!H28</f>
        <v>60</v>
      </c>
      <c r="J29" s="361">
        <f>'расходы за 2014 П.3'!I28</f>
        <v>52.0501</v>
      </c>
      <c r="K29" s="259">
        <f t="shared" si="2"/>
        <v>-7.9498999999999995</v>
      </c>
      <c r="L29" s="297">
        <f t="shared" si="3"/>
        <v>86.75016666666667</v>
      </c>
    </row>
    <row r="30" spans="1:12" ht="15" customHeight="1">
      <c r="A30" s="40" t="s">
        <v>380</v>
      </c>
      <c r="B30" s="44" t="s">
        <v>2</v>
      </c>
      <c r="C30" s="47" t="s">
        <v>7</v>
      </c>
      <c r="D30" s="46" t="s">
        <v>33</v>
      </c>
      <c r="E30" s="46" t="s">
        <v>403</v>
      </c>
      <c r="F30" s="46" t="s">
        <v>3</v>
      </c>
      <c r="G30" s="46" t="s">
        <v>16</v>
      </c>
      <c r="H30" s="39" t="s">
        <v>370</v>
      </c>
      <c r="I30" s="361">
        <f>I31+I32</f>
        <v>1053</v>
      </c>
      <c r="J30" s="361">
        <f>J31+J32</f>
        <v>842.41981</v>
      </c>
      <c r="K30" s="259">
        <f t="shared" si="2"/>
        <v>-210.58019000000002</v>
      </c>
      <c r="L30" s="297">
        <f t="shared" si="3"/>
        <v>80.00188129154796</v>
      </c>
    </row>
    <row r="31" spans="1:12" ht="15" customHeight="1" hidden="1">
      <c r="A31" s="40" t="s">
        <v>381</v>
      </c>
      <c r="B31" s="44" t="s">
        <v>2</v>
      </c>
      <c r="C31" s="47" t="s">
        <v>7</v>
      </c>
      <c r="D31" s="46" t="s">
        <v>33</v>
      </c>
      <c r="E31" s="46" t="s">
        <v>403</v>
      </c>
      <c r="F31" s="46" t="s">
        <v>3</v>
      </c>
      <c r="G31" s="46" t="s">
        <v>16</v>
      </c>
      <c r="H31" s="39" t="s">
        <v>371</v>
      </c>
      <c r="I31" s="361">
        <f>'расходы за 2014 П.3'!H30</f>
        <v>0</v>
      </c>
      <c r="J31" s="361">
        <f>'расходы за 2014 П.3'!I30</f>
        <v>0</v>
      </c>
      <c r="K31" s="259">
        <f t="shared" si="2"/>
        <v>0</v>
      </c>
      <c r="L31" s="297" t="e">
        <f t="shared" si="3"/>
        <v>#DIV/0!</v>
      </c>
    </row>
    <row r="32" spans="1:12" ht="15" customHeight="1">
      <c r="A32" s="40" t="s">
        <v>382</v>
      </c>
      <c r="B32" s="44" t="s">
        <v>2</v>
      </c>
      <c r="C32" s="47" t="s">
        <v>7</v>
      </c>
      <c r="D32" s="46" t="s">
        <v>33</v>
      </c>
      <c r="E32" s="46" t="s">
        <v>403</v>
      </c>
      <c r="F32" s="46" t="s">
        <v>3</v>
      </c>
      <c r="G32" s="46" t="s">
        <v>16</v>
      </c>
      <c r="H32" s="39" t="s">
        <v>372</v>
      </c>
      <c r="I32" s="361">
        <f>'расходы за 2014 П.3'!H31</f>
        <v>1053</v>
      </c>
      <c r="J32" s="361">
        <f>'расходы за 2014 П.3'!I31</f>
        <v>842.41981</v>
      </c>
      <c r="K32" s="259">
        <f t="shared" si="2"/>
        <v>-210.58019000000002</v>
      </c>
      <c r="L32" s="297">
        <f t="shared" si="3"/>
        <v>80.00188129154796</v>
      </c>
    </row>
    <row r="33" spans="1:12" ht="15" customHeight="1">
      <c r="A33" s="40" t="s">
        <v>383</v>
      </c>
      <c r="B33" s="44" t="s">
        <v>2</v>
      </c>
      <c r="C33" s="47" t="s">
        <v>7</v>
      </c>
      <c r="D33" s="46" t="s">
        <v>33</v>
      </c>
      <c r="E33" s="46" t="s">
        <v>403</v>
      </c>
      <c r="F33" s="46" t="s">
        <v>3</v>
      </c>
      <c r="G33" s="46" t="s">
        <v>16</v>
      </c>
      <c r="H33" s="39" t="s">
        <v>373</v>
      </c>
      <c r="I33" s="361">
        <f>I34+I35</f>
        <v>267</v>
      </c>
      <c r="J33" s="361">
        <f>J34+J35</f>
        <v>241.71059</v>
      </c>
      <c r="K33" s="259">
        <f t="shared" si="2"/>
        <v>-25.289410000000004</v>
      </c>
      <c r="L33" s="297">
        <f t="shared" si="3"/>
        <v>90.52831086142322</v>
      </c>
    </row>
    <row r="34" spans="1:12" ht="15" customHeight="1">
      <c r="A34" s="40" t="s">
        <v>384</v>
      </c>
      <c r="B34" s="44" t="s">
        <v>2</v>
      </c>
      <c r="C34" s="47" t="s">
        <v>7</v>
      </c>
      <c r="D34" s="46" t="s">
        <v>33</v>
      </c>
      <c r="E34" s="46" t="s">
        <v>403</v>
      </c>
      <c r="F34" s="46" t="s">
        <v>3</v>
      </c>
      <c r="G34" s="46" t="s">
        <v>16</v>
      </c>
      <c r="H34" s="39" t="s">
        <v>374</v>
      </c>
      <c r="I34" s="361">
        <f>'расходы за 2014 П.3'!H33</f>
        <v>1</v>
      </c>
      <c r="J34" s="361">
        <f>'расходы за 2014 П.3'!I33</f>
        <v>0.326</v>
      </c>
      <c r="K34" s="259">
        <f t="shared" si="2"/>
        <v>-0.6739999999999999</v>
      </c>
      <c r="L34" s="297">
        <f t="shared" si="3"/>
        <v>32.6</v>
      </c>
    </row>
    <row r="35" spans="1:12" ht="15" customHeight="1">
      <c r="A35" s="40" t="s">
        <v>385</v>
      </c>
      <c r="B35" s="44" t="s">
        <v>2</v>
      </c>
      <c r="C35" s="47" t="s">
        <v>7</v>
      </c>
      <c r="D35" s="46" t="s">
        <v>33</v>
      </c>
      <c r="E35" s="46" t="s">
        <v>403</v>
      </c>
      <c r="F35" s="46" t="s">
        <v>3</v>
      </c>
      <c r="G35" s="46" t="s">
        <v>16</v>
      </c>
      <c r="H35" s="39" t="s">
        <v>375</v>
      </c>
      <c r="I35" s="361">
        <f>'расходы за 2014 П.3'!H34</f>
        <v>266</v>
      </c>
      <c r="J35" s="361">
        <f>'расходы за 2014 П.3'!I34</f>
        <v>241.38459</v>
      </c>
      <c r="K35" s="259">
        <f t="shared" si="0"/>
        <v>-24.615409999999997</v>
      </c>
      <c r="L35" s="297">
        <f t="shared" si="1"/>
        <v>90.74608646616541</v>
      </c>
    </row>
    <row r="36" spans="1:12" ht="15.75" customHeight="1" hidden="1">
      <c r="A36" s="36" t="s">
        <v>94</v>
      </c>
      <c r="B36" s="37" t="s">
        <v>2</v>
      </c>
      <c r="C36" s="38" t="s">
        <v>7</v>
      </c>
      <c r="D36" s="39" t="s">
        <v>33</v>
      </c>
      <c r="E36" s="39" t="s">
        <v>95</v>
      </c>
      <c r="F36" s="39" t="s">
        <v>4</v>
      </c>
      <c r="G36" s="39" t="s">
        <v>4</v>
      </c>
      <c r="H36" s="39" t="s">
        <v>96</v>
      </c>
      <c r="I36" s="361"/>
      <c r="J36" s="361"/>
      <c r="K36" s="259">
        <f t="shared" si="0"/>
        <v>0</v>
      </c>
      <c r="L36" s="297" t="e">
        <f t="shared" si="1"/>
        <v>#DIV/0!</v>
      </c>
    </row>
    <row r="37" spans="1:12" ht="15.75" customHeight="1" hidden="1">
      <c r="A37" s="41" t="s">
        <v>97</v>
      </c>
      <c r="B37" s="37" t="s">
        <v>2</v>
      </c>
      <c r="C37" s="48" t="s">
        <v>7</v>
      </c>
      <c r="D37" s="49" t="s">
        <v>19</v>
      </c>
      <c r="E37" s="49" t="s">
        <v>5</v>
      </c>
      <c r="F37" s="49" t="s">
        <v>4</v>
      </c>
      <c r="G37" s="49" t="s">
        <v>4</v>
      </c>
      <c r="H37" s="49" t="s">
        <v>5</v>
      </c>
      <c r="I37" s="364">
        <f>I38</f>
        <v>0</v>
      </c>
      <c r="J37" s="364">
        <f>J38</f>
        <v>0</v>
      </c>
      <c r="K37" s="299">
        <f t="shared" si="0"/>
        <v>0</v>
      </c>
      <c r="L37" s="300" t="e">
        <f t="shared" si="1"/>
        <v>#DIV/0!</v>
      </c>
    </row>
    <row r="38" spans="1:12" ht="15.75" customHeight="1" hidden="1">
      <c r="A38" s="32" t="s">
        <v>98</v>
      </c>
      <c r="B38" s="37" t="s">
        <v>2</v>
      </c>
      <c r="C38" s="50" t="s">
        <v>7</v>
      </c>
      <c r="D38" s="51" t="s">
        <v>19</v>
      </c>
      <c r="E38" s="51" t="s">
        <v>99</v>
      </c>
      <c r="F38" s="51" t="s">
        <v>4</v>
      </c>
      <c r="G38" s="51" t="s">
        <v>4</v>
      </c>
      <c r="H38" s="51" t="s">
        <v>5</v>
      </c>
      <c r="I38" s="365">
        <f>I39</f>
        <v>0</v>
      </c>
      <c r="J38" s="365">
        <f>J39</f>
        <v>0</v>
      </c>
      <c r="K38" s="301">
        <f t="shared" si="0"/>
        <v>0</v>
      </c>
      <c r="L38" s="302" t="e">
        <f t="shared" si="1"/>
        <v>#DIV/0!</v>
      </c>
    </row>
    <row r="39" spans="1:12" ht="15.75" customHeight="1" hidden="1">
      <c r="A39" s="52" t="s">
        <v>100</v>
      </c>
      <c r="B39" s="37" t="s">
        <v>2</v>
      </c>
      <c r="C39" s="53" t="s">
        <v>7</v>
      </c>
      <c r="D39" s="54" t="s">
        <v>19</v>
      </c>
      <c r="E39" s="54" t="s">
        <v>99</v>
      </c>
      <c r="F39" s="54" t="s">
        <v>4</v>
      </c>
      <c r="G39" s="54" t="s">
        <v>4</v>
      </c>
      <c r="H39" s="54" t="s">
        <v>101</v>
      </c>
      <c r="I39" s="366"/>
      <c r="J39" s="366"/>
      <c r="K39" s="303">
        <f t="shared" si="0"/>
        <v>0</v>
      </c>
      <c r="L39" s="304" t="e">
        <f t="shared" si="1"/>
        <v>#DIV/0!</v>
      </c>
    </row>
    <row r="40" spans="1:12" s="31" customFormat="1" ht="15.75" customHeight="1" hidden="1">
      <c r="A40" s="41" t="s">
        <v>102</v>
      </c>
      <c r="B40" s="37" t="s">
        <v>2</v>
      </c>
      <c r="C40" s="42" t="s">
        <v>7</v>
      </c>
      <c r="D40" s="43" t="s">
        <v>22</v>
      </c>
      <c r="E40" s="43"/>
      <c r="F40" s="43"/>
      <c r="G40" s="43"/>
      <c r="H40" s="43"/>
      <c r="I40" s="362">
        <f>SUM(I41)</f>
        <v>0</v>
      </c>
      <c r="J40" s="362">
        <f>SUM(J41)</f>
        <v>0</v>
      </c>
      <c r="K40" s="261">
        <f t="shared" si="0"/>
        <v>0</v>
      </c>
      <c r="L40" s="298" t="e">
        <f t="shared" si="1"/>
        <v>#DIV/0!</v>
      </c>
    </row>
    <row r="41" spans="1:12" ht="15.75" customHeight="1" hidden="1">
      <c r="A41" s="32" t="s">
        <v>103</v>
      </c>
      <c r="B41" s="37" t="s">
        <v>2</v>
      </c>
      <c r="C41" s="34" t="s">
        <v>7</v>
      </c>
      <c r="D41" s="35" t="s">
        <v>22</v>
      </c>
      <c r="E41" s="35" t="s">
        <v>95</v>
      </c>
      <c r="F41" s="35" t="s">
        <v>4</v>
      </c>
      <c r="G41" s="35" t="s">
        <v>4</v>
      </c>
      <c r="H41" s="35"/>
      <c r="I41" s="360">
        <f>SUM(I42)</f>
        <v>0</v>
      </c>
      <c r="J41" s="360">
        <f>SUM(J42)</f>
        <v>0</v>
      </c>
      <c r="K41" s="258">
        <f t="shared" si="0"/>
        <v>0</v>
      </c>
      <c r="L41" s="295" t="e">
        <f t="shared" si="1"/>
        <v>#DIV/0!</v>
      </c>
    </row>
    <row r="42" spans="1:12" ht="15.75" customHeight="1" hidden="1">
      <c r="A42" s="36" t="s">
        <v>93</v>
      </c>
      <c r="B42" s="37" t="s">
        <v>2</v>
      </c>
      <c r="C42" s="38" t="s">
        <v>7</v>
      </c>
      <c r="D42" s="39" t="s">
        <v>22</v>
      </c>
      <c r="E42" s="39" t="s">
        <v>95</v>
      </c>
      <c r="F42" s="39" t="s">
        <v>4</v>
      </c>
      <c r="G42" s="39" t="s">
        <v>4</v>
      </c>
      <c r="H42" s="39" t="s">
        <v>104</v>
      </c>
      <c r="I42" s="361"/>
      <c r="J42" s="361"/>
      <c r="K42" s="259">
        <f t="shared" si="0"/>
        <v>0</v>
      </c>
      <c r="L42" s="297" t="e">
        <f t="shared" si="1"/>
        <v>#DIV/0!</v>
      </c>
    </row>
    <row r="43" spans="1:12" s="55" customFormat="1" ht="15.75" customHeight="1" hidden="1">
      <c r="A43" s="41" t="s">
        <v>105</v>
      </c>
      <c r="B43" s="37" t="s">
        <v>2</v>
      </c>
      <c r="C43" s="42" t="s">
        <v>7</v>
      </c>
      <c r="D43" s="43" t="s">
        <v>106</v>
      </c>
      <c r="E43" s="43"/>
      <c r="F43" s="43"/>
      <c r="G43" s="43"/>
      <c r="H43" s="43"/>
      <c r="I43" s="362">
        <f>SUM(I44)</f>
        <v>0</v>
      </c>
      <c r="J43" s="362">
        <f>SUM(J44)</f>
        <v>0</v>
      </c>
      <c r="K43" s="261">
        <f t="shared" si="0"/>
        <v>0</v>
      </c>
      <c r="L43" s="298" t="e">
        <f t="shared" si="1"/>
        <v>#DIV/0!</v>
      </c>
    </row>
    <row r="44" spans="1:12" ht="15.75" customHeight="1" hidden="1">
      <c r="A44" s="32" t="s">
        <v>107</v>
      </c>
      <c r="B44" s="37" t="s">
        <v>2</v>
      </c>
      <c r="C44" s="34" t="s">
        <v>7</v>
      </c>
      <c r="D44" s="35" t="s">
        <v>106</v>
      </c>
      <c r="E44" s="35" t="s">
        <v>13</v>
      </c>
      <c r="F44" s="35" t="s">
        <v>4</v>
      </c>
      <c r="G44" s="35" t="s">
        <v>4</v>
      </c>
      <c r="H44" s="35"/>
      <c r="I44" s="360">
        <f>SUM(I45+I46)</f>
        <v>0</v>
      </c>
      <c r="J44" s="360">
        <f>SUM(J45+J46)</f>
        <v>0</v>
      </c>
      <c r="K44" s="258">
        <f t="shared" si="0"/>
        <v>0</v>
      </c>
      <c r="L44" s="295" t="e">
        <f t="shared" si="1"/>
        <v>#DIV/0!</v>
      </c>
    </row>
    <row r="45" spans="1:12" ht="15.75" customHeight="1" hidden="1">
      <c r="A45" s="36" t="s">
        <v>108</v>
      </c>
      <c r="B45" s="37" t="s">
        <v>2</v>
      </c>
      <c r="C45" s="38" t="s">
        <v>7</v>
      </c>
      <c r="D45" s="39" t="s">
        <v>106</v>
      </c>
      <c r="E45" s="39" t="s">
        <v>13</v>
      </c>
      <c r="F45" s="56" t="s">
        <v>109</v>
      </c>
      <c r="G45" s="56" t="s">
        <v>109</v>
      </c>
      <c r="H45" s="39" t="s">
        <v>110</v>
      </c>
      <c r="I45" s="361"/>
      <c r="J45" s="361"/>
      <c r="K45" s="259">
        <f t="shared" si="0"/>
        <v>0</v>
      </c>
      <c r="L45" s="297" t="e">
        <f t="shared" si="1"/>
        <v>#DIV/0!</v>
      </c>
    </row>
    <row r="46" spans="1:12" ht="15.75" customHeight="1" hidden="1">
      <c r="A46" s="36" t="s">
        <v>111</v>
      </c>
      <c r="B46" s="37" t="s">
        <v>2</v>
      </c>
      <c r="C46" s="38" t="s">
        <v>7</v>
      </c>
      <c r="D46" s="39" t="s">
        <v>106</v>
      </c>
      <c r="E46" s="39" t="s">
        <v>13</v>
      </c>
      <c r="F46" s="56" t="s">
        <v>4</v>
      </c>
      <c r="G46" s="56" t="s">
        <v>4</v>
      </c>
      <c r="H46" s="39" t="s">
        <v>112</v>
      </c>
      <c r="I46" s="361"/>
      <c r="J46" s="361"/>
      <c r="K46" s="259">
        <f t="shared" si="0"/>
        <v>0</v>
      </c>
      <c r="L46" s="297" t="e">
        <f t="shared" si="1"/>
        <v>#DIV/0!</v>
      </c>
    </row>
    <row r="47" spans="1:12" s="55" customFormat="1" ht="15.75" customHeight="1" hidden="1">
      <c r="A47" s="41" t="s">
        <v>113</v>
      </c>
      <c r="B47" s="37" t="s">
        <v>2</v>
      </c>
      <c r="C47" s="42" t="s">
        <v>7</v>
      </c>
      <c r="D47" s="43" t="s">
        <v>114</v>
      </c>
      <c r="E47" s="43"/>
      <c r="F47" s="43"/>
      <c r="G47" s="43"/>
      <c r="H47" s="43"/>
      <c r="I47" s="362">
        <f>SUM(I48)</f>
        <v>0</v>
      </c>
      <c r="J47" s="362">
        <f>SUM(J48)</f>
        <v>0</v>
      </c>
      <c r="K47" s="261">
        <f t="shared" si="0"/>
        <v>0</v>
      </c>
      <c r="L47" s="298" t="e">
        <f t="shared" si="1"/>
        <v>#DIV/0!</v>
      </c>
    </row>
    <row r="48" spans="1:12" ht="15.75" customHeight="1" hidden="1">
      <c r="A48" s="32" t="s">
        <v>115</v>
      </c>
      <c r="B48" s="37" t="s">
        <v>2</v>
      </c>
      <c r="C48" s="34" t="s">
        <v>7</v>
      </c>
      <c r="D48" s="35" t="s">
        <v>114</v>
      </c>
      <c r="E48" s="35" t="s">
        <v>116</v>
      </c>
      <c r="F48" s="35" t="s">
        <v>4</v>
      </c>
      <c r="G48" s="35" t="s">
        <v>4</v>
      </c>
      <c r="H48" s="35"/>
      <c r="I48" s="360">
        <f>SUM(I49)</f>
        <v>0</v>
      </c>
      <c r="J48" s="360">
        <f>SUM(J49)</f>
        <v>0</v>
      </c>
      <c r="K48" s="258">
        <f t="shared" si="0"/>
        <v>0</v>
      </c>
      <c r="L48" s="295" t="e">
        <f t="shared" si="1"/>
        <v>#DIV/0!</v>
      </c>
    </row>
    <row r="49" spans="1:12" ht="15" customHeight="1" hidden="1">
      <c r="A49" s="36" t="s">
        <v>336</v>
      </c>
      <c r="B49" s="37" t="s">
        <v>2</v>
      </c>
      <c r="C49" s="38" t="s">
        <v>7</v>
      </c>
      <c r="D49" s="39" t="s">
        <v>114</v>
      </c>
      <c r="E49" s="39" t="s">
        <v>116</v>
      </c>
      <c r="F49" s="39" t="s">
        <v>4</v>
      </c>
      <c r="G49" s="39" t="s">
        <v>4</v>
      </c>
      <c r="H49" s="39" t="s">
        <v>337</v>
      </c>
      <c r="I49" s="361"/>
      <c r="J49" s="361"/>
      <c r="K49" s="259">
        <f t="shared" si="0"/>
        <v>0</v>
      </c>
      <c r="L49" s="297" t="e">
        <f t="shared" si="1"/>
        <v>#DIV/0!</v>
      </c>
    </row>
    <row r="50" spans="1:12" s="31" customFormat="1" ht="39.75" customHeight="1">
      <c r="A50" s="36" t="s">
        <v>386</v>
      </c>
      <c r="B50" s="44" t="s">
        <v>2</v>
      </c>
      <c r="C50" s="38" t="s">
        <v>7</v>
      </c>
      <c r="D50" s="45" t="s">
        <v>33</v>
      </c>
      <c r="E50" s="45" t="s">
        <v>405</v>
      </c>
      <c r="F50" s="45" t="s">
        <v>406</v>
      </c>
      <c r="G50" s="45" t="s">
        <v>171</v>
      </c>
      <c r="H50" s="46"/>
      <c r="I50" s="363">
        <f>I51</f>
        <v>2</v>
      </c>
      <c r="J50" s="363">
        <f>J52</f>
        <v>0</v>
      </c>
      <c r="K50" s="260">
        <f>J50-I50</f>
        <v>-2</v>
      </c>
      <c r="L50" s="296">
        <f>J50/I50*100</f>
        <v>0</v>
      </c>
    </row>
    <row r="51" spans="1:12" s="31" customFormat="1" ht="17.25" customHeight="1">
      <c r="A51" s="40" t="s">
        <v>380</v>
      </c>
      <c r="B51" s="37" t="s">
        <v>2</v>
      </c>
      <c r="C51" s="47" t="s">
        <v>7</v>
      </c>
      <c r="D51" s="46" t="s">
        <v>33</v>
      </c>
      <c r="E51" s="46" t="s">
        <v>405</v>
      </c>
      <c r="F51" s="46" t="s">
        <v>406</v>
      </c>
      <c r="G51" s="46" t="s">
        <v>171</v>
      </c>
      <c r="H51" s="45" t="s">
        <v>370</v>
      </c>
      <c r="I51" s="368">
        <f>I52</f>
        <v>2</v>
      </c>
      <c r="J51" s="368">
        <f>'расходы за 2014 П.3'!I50</f>
        <v>0</v>
      </c>
      <c r="K51" s="262">
        <f>J51-I51</f>
        <v>-2</v>
      </c>
      <c r="L51" s="297">
        <f>J51/I51*100</f>
        <v>0</v>
      </c>
    </row>
    <row r="52" spans="1:12" s="31" customFormat="1" ht="17.25" customHeight="1">
      <c r="A52" s="40" t="s">
        <v>382</v>
      </c>
      <c r="B52" s="37" t="s">
        <v>2</v>
      </c>
      <c r="C52" s="47" t="s">
        <v>7</v>
      </c>
      <c r="D52" s="46" t="s">
        <v>33</v>
      </c>
      <c r="E52" s="46" t="s">
        <v>405</v>
      </c>
      <c r="F52" s="46" t="s">
        <v>406</v>
      </c>
      <c r="G52" s="46" t="s">
        <v>171</v>
      </c>
      <c r="H52" s="45" t="s">
        <v>372</v>
      </c>
      <c r="I52" s="368">
        <f>'расходы за 2014 П.3'!H51</f>
        <v>2</v>
      </c>
      <c r="J52" s="368">
        <f>'расходы за 2014 П.3'!I51</f>
        <v>0</v>
      </c>
      <c r="K52" s="262">
        <f>J52-I52</f>
        <v>-2</v>
      </c>
      <c r="L52" s="297">
        <f>J52/I52*100</f>
        <v>0</v>
      </c>
    </row>
    <row r="53" spans="1:12" s="55" customFormat="1" ht="17.25" customHeight="1">
      <c r="A53" s="57" t="s">
        <v>105</v>
      </c>
      <c r="B53" s="37" t="s">
        <v>2</v>
      </c>
      <c r="C53" s="58" t="s">
        <v>7</v>
      </c>
      <c r="D53" s="59" t="s">
        <v>106</v>
      </c>
      <c r="E53" s="59"/>
      <c r="F53" s="59"/>
      <c r="G53" s="59"/>
      <c r="H53" s="59"/>
      <c r="I53" s="367">
        <f aca="true" t="shared" si="4" ref="I53:J56">I54</f>
        <v>42.9</v>
      </c>
      <c r="J53" s="367">
        <f t="shared" si="4"/>
        <v>42.9</v>
      </c>
      <c r="K53" s="257">
        <f t="shared" si="0"/>
        <v>0</v>
      </c>
      <c r="L53" s="305">
        <f t="shared" si="1"/>
        <v>100</v>
      </c>
    </row>
    <row r="54" spans="1:12" s="31" customFormat="1" ht="15.75" customHeight="1">
      <c r="A54" s="32" t="s">
        <v>107</v>
      </c>
      <c r="B54" s="37" t="s">
        <v>2</v>
      </c>
      <c r="C54" s="34" t="s">
        <v>7</v>
      </c>
      <c r="D54" s="35" t="s">
        <v>106</v>
      </c>
      <c r="E54" s="35" t="s">
        <v>13</v>
      </c>
      <c r="F54" s="35" t="s">
        <v>4</v>
      </c>
      <c r="G54" s="35" t="s">
        <v>4</v>
      </c>
      <c r="H54" s="35"/>
      <c r="I54" s="360">
        <f t="shared" si="4"/>
        <v>42.9</v>
      </c>
      <c r="J54" s="360">
        <f t="shared" si="4"/>
        <v>42.9</v>
      </c>
      <c r="K54" s="258">
        <f t="shared" si="0"/>
        <v>0</v>
      </c>
      <c r="L54" s="295">
        <f t="shared" si="1"/>
        <v>100</v>
      </c>
    </row>
    <row r="55" spans="1:12" s="31" customFormat="1" ht="15.75" customHeight="1">
      <c r="A55" s="36" t="s">
        <v>118</v>
      </c>
      <c r="B55" s="44" t="s">
        <v>2</v>
      </c>
      <c r="C55" s="38" t="s">
        <v>7</v>
      </c>
      <c r="D55" s="45" t="s">
        <v>106</v>
      </c>
      <c r="E55" s="45" t="s">
        <v>13</v>
      </c>
      <c r="F55" s="45" t="s">
        <v>4</v>
      </c>
      <c r="G55" s="45" t="s">
        <v>20</v>
      </c>
      <c r="H55" s="46"/>
      <c r="I55" s="363">
        <f t="shared" si="4"/>
        <v>42.9</v>
      </c>
      <c r="J55" s="363">
        <f t="shared" si="4"/>
        <v>42.9</v>
      </c>
      <c r="K55" s="260">
        <f t="shared" si="0"/>
        <v>0</v>
      </c>
      <c r="L55" s="296">
        <f t="shared" si="1"/>
        <v>100</v>
      </c>
    </row>
    <row r="56" spans="1:12" s="31" customFormat="1" ht="17.25" customHeight="1">
      <c r="A56" s="40" t="s">
        <v>380</v>
      </c>
      <c r="B56" s="37" t="s">
        <v>2</v>
      </c>
      <c r="C56" s="47" t="s">
        <v>7</v>
      </c>
      <c r="D56" s="46" t="s">
        <v>106</v>
      </c>
      <c r="E56" s="46" t="s">
        <v>13</v>
      </c>
      <c r="F56" s="46" t="s">
        <v>4</v>
      </c>
      <c r="G56" s="46" t="s">
        <v>20</v>
      </c>
      <c r="H56" s="45" t="s">
        <v>370</v>
      </c>
      <c r="I56" s="368">
        <f t="shared" si="4"/>
        <v>42.9</v>
      </c>
      <c r="J56" s="368">
        <f t="shared" si="4"/>
        <v>42.9</v>
      </c>
      <c r="K56" s="262">
        <f>J56-I56</f>
        <v>0</v>
      </c>
      <c r="L56" s="297">
        <f>J56/I56*100</f>
        <v>100</v>
      </c>
    </row>
    <row r="57" spans="1:12" s="31" customFormat="1" ht="17.25" customHeight="1" thickBot="1">
      <c r="A57" s="40" t="s">
        <v>382</v>
      </c>
      <c r="B57" s="37" t="s">
        <v>2</v>
      </c>
      <c r="C57" s="47" t="s">
        <v>7</v>
      </c>
      <c r="D57" s="46" t="s">
        <v>106</v>
      </c>
      <c r="E57" s="46" t="s">
        <v>13</v>
      </c>
      <c r="F57" s="46" t="s">
        <v>4</v>
      </c>
      <c r="G57" s="46" t="s">
        <v>20</v>
      </c>
      <c r="H57" s="45" t="s">
        <v>372</v>
      </c>
      <c r="I57" s="368">
        <f>'расходы за 2014 П.3'!H56</f>
        <v>42.9</v>
      </c>
      <c r="J57" s="368">
        <f>'расходы за 2014 П.3'!I56</f>
        <v>42.9</v>
      </c>
      <c r="K57" s="262">
        <f t="shared" si="0"/>
        <v>0</v>
      </c>
      <c r="L57" s="297">
        <f t="shared" si="1"/>
        <v>100</v>
      </c>
    </row>
    <row r="58" spans="1:12" s="31" customFormat="1" ht="15.75" customHeight="1" hidden="1">
      <c r="A58" s="32" t="s">
        <v>98</v>
      </c>
      <c r="B58" s="37" t="s">
        <v>2</v>
      </c>
      <c r="C58" s="60" t="s">
        <v>7</v>
      </c>
      <c r="D58" s="61" t="s">
        <v>119</v>
      </c>
      <c r="E58" s="61" t="s">
        <v>99</v>
      </c>
      <c r="F58" s="61" t="s">
        <v>4</v>
      </c>
      <c r="G58" s="61" t="s">
        <v>4</v>
      </c>
      <c r="H58" s="61"/>
      <c r="I58" s="369">
        <f>SUM(I59)</f>
        <v>0</v>
      </c>
      <c r="J58" s="369">
        <f>SUM(J59)</f>
        <v>0</v>
      </c>
      <c r="K58" s="263">
        <f t="shared" si="0"/>
        <v>0</v>
      </c>
      <c r="L58" s="306" t="e">
        <f t="shared" si="1"/>
        <v>#DIV/0!</v>
      </c>
    </row>
    <row r="59" spans="1:12" s="31" customFormat="1" ht="15.75" customHeight="1" hidden="1" thickBot="1">
      <c r="A59" s="36" t="s">
        <v>120</v>
      </c>
      <c r="B59" s="37" t="s">
        <v>2</v>
      </c>
      <c r="C59" s="62" t="s">
        <v>7</v>
      </c>
      <c r="D59" s="63" t="s">
        <v>119</v>
      </c>
      <c r="E59" s="63" t="s">
        <v>99</v>
      </c>
      <c r="F59" s="63" t="s">
        <v>4</v>
      </c>
      <c r="G59" s="63" t="s">
        <v>4</v>
      </c>
      <c r="H59" s="63" t="s">
        <v>121</v>
      </c>
      <c r="I59" s="370"/>
      <c r="J59" s="370"/>
      <c r="K59" s="264">
        <f t="shared" si="0"/>
        <v>0</v>
      </c>
      <c r="L59" s="307" t="e">
        <f t="shared" si="1"/>
        <v>#DIV/0!</v>
      </c>
    </row>
    <row r="60" spans="1:12" ht="9.75" customHeight="1" hidden="1">
      <c r="A60" s="64"/>
      <c r="B60" s="65" t="s">
        <v>2</v>
      </c>
      <c r="C60" s="66"/>
      <c r="D60" s="67"/>
      <c r="E60" s="67"/>
      <c r="F60" s="67"/>
      <c r="G60" s="67"/>
      <c r="H60" s="67"/>
      <c r="I60" s="371"/>
      <c r="J60" s="371"/>
      <c r="K60" s="265">
        <f t="shared" si="0"/>
        <v>0</v>
      </c>
      <c r="L60" s="308" t="e">
        <f t="shared" si="1"/>
        <v>#DIV/0!</v>
      </c>
    </row>
    <row r="61" spans="1:12" ht="18" thickBot="1">
      <c r="A61" s="68" t="s">
        <v>122</v>
      </c>
      <c r="B61" s="69" t="s">
        <v>2</v>
      </c>
      <c r="C61" s="70" t="s">
        <v>8</v>
      </c>
      <c r="D61" s="71"/>
      <c r="E61" s="71"/>
      <c r="F61" s="71"/>
      <c r="G61" s="71"/>
      <c r="H61" s="71"/>
      <c r="I61" s="374">
        <f>I62</f>
        <v>173</v>
      </c>
      <c r="J61" s="374">
        <f>J62</f>
        <v>138.33674</v>
      </c>
      <c r="K61" s="312">
        <f t="shared" si="0"/>
        <v>-34.66326000000001</v>
      </c>
      <c r="L61" s="313">
        <f t="shared" si="1"/>
        <v>79.96343352601156</v>
      </c>
    </row>
    <row r="62" spans="1:12" ht="15">
      <c r="A62" s="72" t="s">
        <v>123</v>
      </c>
      <c r="B62" s="73" t="s">
        <v>2</v>
      </c>
      <c r="C62" s="74" t="s">
        <v>8</v>
      </c>
      <c r="D62" s="75" t="s">
        <v>20</v>
      </c>
      <c r="E62" s="76"/>
      <c r="F62" s="76"/>
      <c r="G62" s="76"/>
      <c r="H62" s="76"/>
      <c r="I62" s="372">
        <f>SUM(I63)</f>
        <v>173</v>
      </c>
      <c r="J62" s="372">
        <f>SUM(J63)</f>
        <v>138.33674</v>
      </c>
      <c r="K62" s="266">
        <f t="shared" si="0"/>
        <v>-34.66326000000001</v>
      </c>
      <c r="L62" s="309">
        <f t="shared" si="1"/>
        <v>79.96343352601156</v>
      </c>
    </row>
    <row r="63" spans="1:12" ht="26.25">
      <c r="A63" s="36" t="s">
        <v>124</v>
      </c>
      <c r="B63" s="37" t="s">
        <v>2</v>
      </c>
      <c r="C63" s="38" t="s">
        <v>8</v>
      </c>
      <c r="D63" s="39" t="s">
        <v>20</v>
      </c>
      <c r="E63" s="39" t="s">
        <v>403</v>
      </c>
      <c r="F63" s="39" t="s">
        <v>407</v>
      </c>
      <c r="G63" s="39" t="s">
        <v>408</v>
      </c>
      <c r="H63" s="39"/>
      <c r="I63" s="361">
        <f>I64+I66</f>
        <v>173</v>
      </c>
      <c r="J63" s="361">
        <f>J64+J66</f>
        <v>138.33674</v>
      </c>
      <c r="K63" s="259">
        <f t="shared" si="0"/>
        <v>-34.66326000000001</v>
      </c>
      <c r="L63" s="310">
        <f t="shared" si="1"/>
        <v>79.96343352601156</v>
      </c>
    </row>
    <row r="64" spans="1:12" ht="15">
      <c r="A64" s="40" t="s">
        <v>388</v>
      </c>
      <c r="B64" s="65" t="s">
        <v>2</v>
      </c>
      <c r="C64" s="77" t="s">
        <v>8</v>
      </c>
      <c r="D64" s="78" t="s">
        <v>20</v>
      </c>
      <c r="E64" s="78" t="s">
        <v>403</v>
      </c>
      <c r="F64" s="78" t="s">
        <v>407</v>
      </c>
      <c r="G64" s="78" t="s">
        <v>408</v>
      </c>
      <c r="H64" s="78" t="s">
        <v>38</v>
      </c>
      <c r="I64" s="373">
        <f>I65</f>
        <v>173</v>
      </c>
      <c r="J64" s="373">
        <f>J65</f>
        <v>138.33674</v>
      </c>
      <c r="K64" s="267">
        <f t="shared" si="0"/>
        <v>-34.66326000000001</v>
      </c>
      <c r="L64" s="311">
        <f t="shared" si="1"/>
        <v>79.96343352601156</v>
      </c>
    </row>
    <row r="65" spans="1:12" ht="15">
      <c r="A65" s="40" t="s">
        <v>378</v>
      </c>
      <c r="B65" s="65" t="s">
        <v>2</v>
      </c>
      <c r="C65" s="77" t="s">
        <v>8</v>
      </c>
      <c r="D65" s="78" t="s">
        <v>20</v>
      </c>
      <c r="E65" s="78" t="s">
        <v>403</v>
      </c>
      <c r="F65" s="78" t="s">
        <v>407</v>
      </c>
      <c r="G65" s="78" t="s">
        <v>408</v>
      </c>
      <c r="H65" s="78" t="s">
        <v>368</v>
      </c>
      <c r="I65" s="373">
        <f>'расходы за 2014 П.3'!H64</f>
        <v>173</v>
      </c>
      <c r="J65" s="373">
        <f>'расходы за 2014 П.3'!I64</f>
        <v>138.33674</v>
      </c>
      <c r="K65" s="267">
        <f t="shared" si="0"/>
        <v>-34.66326000000001</v>
      </c>
      <c r="L65" s="311">
        <f t="shared" si="1"/>
        <v>79.96343352601156</v>
      </c>
    </row>
    <row r="66" spans="1:12" ht="15">
      <c r="A66" s="40" t="s">
        <v>380</v>
      </c>
      <c r="B66" s="65" t="s">
        <v>2</v>
      </c>
      <c r="C66" s="77" t="s">
        <v>8</v>
      </c>
      <c r="D66" s="78" t="s">
        <v>20</v>
      </c>
      <c r="E66" s="78" t="s">
        <v>403</v>
      </c>
      <c r="F66" s="78" t="s">
        <v>407</v>
      </c>
      <c r="G66" s="78" t="s">
        <v>408</v>
      </c>
      <c r="H66" s="78" t="s">
        <v>370</v>
      </c>
      <c r="I66" s="373">
        <f>I67</f>
        <v>0</v>
      </c>
      <c r="J66" s="373">
        <f>J67</f>
        <v>0</v>
      </c>
      <c r="K66" s="267">
        <f>J66-I66</f>
        <v>0</v>
      </c>
      <c r="L66" s="311" t="e">
        <f>J66/I66*100</f>
        <v>#DIV/0!</v>
      </c>
    </row>
    <row r="67" spans="1:12" ht="15.75" thickBot="1">
      <c r="A67" s="40" t="s">
        <v>382</v>
      </c>
      <c r="B67" s="65" t="s">
        <v>2</v>
      </c>
      <c r="C67" s="77" t="s">
        <v>8</v>
      </c>
      <c r="D67" s="78" t="s">
        <v>20</v>
      </c>
      <c r="E67" s="78" t="s">
        <v>403</v>
      </c>
      <c r="F67" s="78" t="s">
        <v>407</v>
      </c>
      <c r="G67" s="78" t="s">
        <v>408</v>
      </c>
      <c r="H67" s="78" t="s">
        <v>372</v>
      </c>
      <c r="I67" s="373">
        <f>'расходы за 2014 П.3'!H66</f>
        <v>0</v>
      </c>
      <c r="J67" s="373">
        <f>'расходы за 2014 П.3'!I66</f>
        <v>0</v>
      </c>
      <c r="K67" s="267">
        <f t="shared" si="0"/>
        <v>0</v>
      </c>
      <c r="L67" s="311" t="e">
        <f t="shared" si="1"/>
        <v>#DIV/0!</v>
      </c>
    </row>
    <row r="68" spans="1:12" s="82" customFormat="1" ht="17.25" customHeight="1" thickBot="1">
      <c r="A68" s="79" t="s">
        <v>125</v>
      </c>
      <c r="B68" s="80" t="s">
        <v>2</v>
      </c>
      <c r="C68" s="80" t="s">
        <v>20</v>
      </c>
      <c r="D68" s="81"/>
      <c r="E68" s="81"/>
      <c r="F68" s="81"/>
      <c r="G68" s="81"/>
      <c r="H68" s="81"/>
      <c r="I68" s="374">
        <f>SUM(I69+I74+I79+I84)</f>
        <v>335</v>
      </c>
      <c r="J68" s="374">
        <f>SUM(J69+J74+J79+J84)</f>
        <v>104.69265</v>
      </c>
      <c r="K68" s="312">
        <f t="shared" si="0"/>
        <v>-230.30734999999999</v>
      </c>
      <c r="L68" s="313">
        <f t="shared" si="1"/>
        <v>31.251537313432838</v>
      </c>
    </row>
    <row r="69" spans="1:12" s="55" customFormat="1" ht="17.25" customHeight="1" hidden="1">
      <c r="A69" s="57" t="s">
        <v>126</v>
      </c>
      <c r="B69" s="73" t="s">
        <v>2</v>
      </c>
      <c r="C69" s="83" t="s">
        <v>20</v>
      </c>
      <c r="D69" s="83" t="s">
        <v>8</v>
      </c>
      <c r="E69" s="83"/>
      <c r="F69" s="83"/>
      <c r="G69" s="83"/>
      <c r="H69" s="83"/>
      <c r="I69" s="375">
        <f>SUM(I70)</f>
        <v>0</v>
      </c>
      <c r="J69" s="375">
        <f>SUM(J70)</f>
        <v>0</v>
      </c>
      <c r="K69" s="270">
        <f t="shared" si="0"/>
        <v>0</v>
      </c>
      <c r="L69" s="298" t="e">
        <f t="shared" si="1"/>
        <v>#DIV/0!</v>
      </c>
    </row>
    <row r="70" spans="1:12" ht="17.25" customHeight="1" hidden="1">
      <c r="A70" s="84" t="s">
        <v>127</v>
      </c>
      <c r="B70" s="37" t="s">
        <v>2</v>
      </c>
      <c r="C70" s="85" t="s">
        <v>20</v>
      </c>
      <c r="D70" s="86" t="s">
        <v>8</v>
      </c>
      <c r="E70" s="86" t="s">
        <v>128</v>
      </c>
      <c r="F70" s="86" t="s">
        <v>4</v>
      </c>
      <c r="G70" s="86" t="s">
        <v>4</v>
      </c>
      <c r="H70" s="86"/>
      <c r="I70" s="376">
        <f>SUM(I71)</f>
        <v>0</v>
      </c>
      <c r="J70" s="376">
        <f>SUM(J71)</f>
        <v>0</v>
      </c>
      <c r="K70" s="268">
        <f t="shared" si="0"/>
        <v>0</v>
      </c>
      <c r="L70" s="295" t="e">
        <f t="shared" si="1"/>
        <v>#DIV/0!</v>
      </c>
    </row>
    <row r="71" spans="1:12" ht="27.75" customHeight="1" hidden="1">
      <c r="A71" s="87" t="s">
        <v>389</v>
      </c>
      <c r="B71" s="37" t="s">
        <v>2</v>
      </c>
      <c r="C71" s="38" t="s">
        <v>20</v>
      </c>
      <c r="D71" s="39" t="s">
        <v>8</v>
      </c>
      <c r="E71" s="39" t="s">
        <v>129</v>
      </c>
      <c r="F71" s="39" t="s">
        <v>130</v>
      </c>
      <c r="G71" s="39" t="s">
        <v>109</v>
      </c>
      <c r="H71" s="39"/>
      <c r="I71" s="361">
        <f>I72</f>
        <v>0</v>
      </c>
      <c r="J71" s="361">
        <f>J72</f>
        <v>0</v>
      </c>
      <c r="K71" s="259">
        <f t="shared" si="0"/>
        <v>0</v>
      </c>
      <c r="L71" s="297" t="e">
        <f t="shared" si="1"/>
        <v>#DIV/0!</v>
      </c>
    </row>
    <row r="72" spans="1:12" s="90" customFormat="1" ht="17.25" customHeight="1" hidden="1">
      <c r="A72" s="40" t="s">
        <v>380</v>
      </c>
      <c r="B72" s="37" t="s">
        <v>2</v>
      </c>
      <c r="C72" s="38" t="s">
        <v>20</v>
      </c>
      <c r="D72" s="39" t="s">
        <v>8</v>
      </c>
      <c r="E72" s="39" t="s">
        <v>129</v>
      </c>
      <c r="F72" s="56" t="s">
        <v>130</v>
      </c>
      <c r="G72" s="56" t="s">
        <v>109</v>
      </c>
      <c r="H72" s="89">
        <v>240</v>
      </c>
      <c r="I72" s="377">
        <f>I73</f>
        <v>0</v>
      </c>
      <c r="J72" s="377">
        <f>J73</f>
        <v>0</v>
      </c>
      <c r="K72" s="269">
        <f>J72-I72</f>
        <v>0</v>
      </c>
      <c r="L72" s="297" t="e">
        <f>J72/I72*100</f>
        <v>#DIV/0!</v>
      </c>
    </row>
    <row r="73" spans="1:12" s="90" customFormat="1" ht="17.25" customHeight="1" hidden="1">
      <c r="A73" s="40" t="s">
        <v>382</v>
      </c>
      <c r="B73" s="37" t="s">
        <v>2</v>
      </c>
      <c r="C73" s="38" t="s">
        <v>20</v>
      </c>
      <c r="D73" s="39" t="s">
        <v>8</v>
      </c>
      <c r="E73" s="39" t="s">
        <v>129</v>
      </c>
      <c r="F73" s="56" t="s">
        <v>130</v>
      </c>
      <c r="G73" s="56" t="s">
        <v>109</v>
      </c>
      <c r="H73" s="89">
        <v>244</v>
      </c>
      <c r="I73" s="377"/>
      <c r="J73" s="377"/>
      <c r="K73" s="269">
        <f t="shared" si="0"/>
        <v>0</v>
      </c>
      <c r="L73" s="297" t="e">
        <f t="shared" si="1"/>
        <v>#DIV/0!</v>
      </c>
    </row>
    <row r="74" spans="1:12" s="55" customFormat="1" ht="30" customHeight="1">
      <c r="A74" s="41" t="s">
        <v>361</v>
      </c>
      <c r="B74" s="73" t="s">
        <v>2</v>
      </c>
      <c r="C74" s="83" t="s">
        <v>20</v>
      </c>
      <c r="D74" s="83" t="s">
        <v>32</v>
      </c>
      <c r="E74" s="83"/>
      <c r="F74" s="83"/>
      <c r="G74" s="83"/>
      <c r="H74" s="83"/>
      <c r="I74" s="375">
        <f>SUM(I75)</f>
        <v>60</v>
      </c>
      <c r="J74" s="375">
        <f>SUM(J75)</f>
        <v>0</v>
      </c>
      <c r="K74" s="270">
        <f>J74-I74</f>
        <v>-60</v>
      </c>
      <c r="L74" s="298">
        <f>J74/I74*100</f>
        <v>0</v>
      </c>
    </row>
    <row r="75" spans="1:12" ht="27.75" customHeight="1">
      <c r="A75" s="84" t="s">
        <v>362</v>
      </c>
      <c r="B75" s="37" t="s">
        <v>2</v>
      </c>
      <c r="C75" s="85" t="s">
        <v>20</v>
      </c>
      <c r="D75" s="86" t="s">
        <v>32</v>
      </c>
      <c r="E75" s="86" t="s">
        <v>360</v>
      </c>
      <c r="F75" s="86" t="s">
        <v>4</v>
      </c>
      <c r="G75" s="86" t="s">
        <v>4</v>
      </c>
      <c r="H75" s="86"/>
      <c r="I75" s="376">
        <f>SUM(I76)</f>
        <v>60</v>
      </c>
      <c r="J75" s="376">
        <f>SUM(J76)</f>
        <v>0</v>
      </c>
      <c r="K75" s="268">
        <f>J75-I75</f>
        <v>-60</v>
      </c>
      <c r="L75" s="295">
        <f>J75/I75*100</f>
        <v>0</v>
      </c>
    </row>
    <row r="76" spans="1:12" ht="27.75" customHeight="1">
      <c r="A76" s="87" t="s">
        <v>363</v>
      </c>
      <c r="B76" s="37" t="s">
        <v>2</v>
      </c>
      <c r="C76" s="38" t="s">
        <v>20</v>
      </c>
      <c r="D76" s="39" t="s">
        <v>32</v>
      </c>
      <c r="E76" s="39" t="s">
        <v>360</v>
      </c>
      <c r="F76" s="39" t="s">
        <v>7</v>
      </c>
      <c r="G76" s="39" t="s">
        <v>109</v>
      </c>
      <c r="H76" s="39"/>
      <c r="I76" s="361">
        <f>I77</f>
        <v>60</v>
      </c>
      <c r="J76" s="361">
        <f>J77</f>
        <v>0</v>
      </c>
      <c r="K76" s="259">
        <f>J76-I76</f>
        <v>-60</v>
      </c>
      <c r="L76" s="297">
        <f>J76/I76*100</f>
        <v>0</v>
      </c>
    </row>
    <row r="77" spans="1:12" s="90" customFormat="1" ht="16.5" customHeight="1">
      <c r="A77" s="40" t="s">
        <v>380</v>
      </c>
      <c r="B77" s="37" t="s">
        <v>2</v>
      </c>
      <c r="C77" s="38" t="s">
        <v>20</v>
      </c>
      <c r="D77" s="39" t="s">
        <v>32</v>
      </c>
      <c r="E77" s="39" t="s">
        <v>360</v>
      </c>
      <c r="F77" s="56" t="s">
        <v>7</v>
      </c>
      <c r="G77" s="56" t="s">
        <v>4</v>
      </c>
      <c r="H77" s="56" t="s">
        <v>370</v>
      </c>
      <c r="I77" s="377">
        <f>I78</f>
        <v>60</v>
      </c>
      <c r="J77" s="377">
        <f>J78</f>
        <v>0</v>
      </c>
      <c r="K77" s="269">
        <f>J77-I77</f>
        <v>-60</v>
      </c>
      <c r="L77" s="297">
        <f>J77/I77*100</f>
        <v>0</v>
      </c>
    </row>
    <row r="78" spans="1:12" s="90" customFormat="1" ht="19.5" customHeight="1">
      <c r="A78" s="40" t="s">
        <v>382</v>
      </c>
      <c r="B78" s="37" t="s">
        <v>2</v>
      </c>
      <c r="C78" s="38" t="s">
        <v>20</v>
      </c>
      <c r="D78" s="39" t="s">
        <v>32</v>
      </c>
      <c r="E78" s="39" t="s">
        <v>360</v>
      </c>
      <c r="F78" s="56" t="s">
        <v>7</v>
      </c>
      <c r="G78" s="56" t="s">
        <v>4</v>
      </c>
      <c r="H78" s="56" t="s">
        <v>372</v>
      </c>
      <c r="I78" s="377">
        <f>'расходы за 2014 П.3'!H77</f>
        <v>60</v>
      </c>
      <c r="J78" s="377">
        <f>'расходы за 2014 П.3'!I77</f>
        <v>0</v>
      </c>
      <c r="K78" s="269">
        <f>J78-I78</f>
        <v>-60</v>
      </c>
      <c r="L78" s="297">
        <f>J78/I78*100</f>
        <v>0</v>
      </c>
    </row>
    <row r="79" spans="1:12" s="55" customFormat="1" ht="17.25" customHeight="1" hidden="1">
      <c r="A79" s="41" t="s">
        <v>131</v>
      </c>
      <c r="B79" s="73" t="s">
        <v>2</v>
      </c>
      <c r="C79" s="83" t="s">
        <v>20</v>
      </c>
      <c r="D79" s="83" t="s">
        <v>24</v>
      </c>
      <c r="E79" s="83"/>
      <c r="F79" s="83"/>
      <c r="G79" s="83"/>
      <c r="H79" s="83"/>
      <c r="I79" s="375">
        <f>SUM(I80)</f>
        <v>0</v>
      </c>
      <c r="J79" s="375">
        <f>SUM(J80)</f>
        <v>0</v>
      </c>
      <c r="K79" s="270">
        <f t="shared" si="0"/>
        <v>0</v>
      </c>
      <c r="L79" s="298" t="e">
        <f t="shared" si="1"/>
        <v>#DIV/0!</v>
      </c>
    </row>
    <row r="80" spans="1:12" ht="17.25" customHeight="1" hidden="1">
      <c r="A80" s="84" t="s">
        <v>127</v>
      </c>
      <c r="B80" s="37" t="s">
        <v>2</v>
      </c>
      <c r="C80" s="85" t="s">
        <v>20</v>
      </c>
      <c r="D80" s="86" t="s">
        <v>24</v>
      </c>
      <c r="E80" s="86" t="s">
        <v>128</v>
      </c>
      <c r="F80" s="86" t="s">
        <v>4</v>
      </c>
      <c r="G80" s="86" t="s">
        <v>4</v>
      </c>
      <c r="H80" s="86"/>
      <c r="I80" s="376">
        <f>SUM(I81)</f>
        <v>0</v>
      </c>
      <c r="J80" s="376">
        <f>SUM(J81)</f>
        <v>0</v>
      </c>
      <c r="K80" s="268">
        <f t="shared" si="0"/>
        <v>0</v>
      </c>
      <c r="L80" s="295" t="e">
        <f t="shared" si="1"/>
        <v>#DIV/0!</v>
      </c>
    </row>
    <row r="81" spans="1:12" ht="27.75" customHeight="1" hidden="1">
      <c r="A81" s="87" t="s">
        <v>390</v>
      </c>
      <c r="B81" s="37" t="s">
        <v>2</v>
      </c>
      <c r="C81" s="38" t="s">
        <v>20</v>
      </c>
      <c r="D81" s="39" t="s">
        <v>24</v>
      </c>
      <c r="E81" s="39" t="s">
        <v>129</v>
      </c>
      <c r="F81" s="39" t="s">
        <v>32</v>
      </c>
      <c r="G81" s="39" t="s">
        <v>109</v>
      </c>
      <c r="H81" s="39"/>
      <c r="I81" s="361">
        <f>I82</f>
        <v>0</v>
      </c>
      <c r="J81" s="361">
        <f>J82</f>
        <v>0</v>
      </c>
      <c r="K81" s="259">
        <f t="shared" si="0"/>
        <v>0</v>
      </c>
      <c r="L81" s="297" t="e">
        <f t="shared" si="1"/>
        <v>#DIV/0!</v>
      </c>
    </row>
    <row r="82" spans="1:12" s="90" customFormat="1" ht="16.5" customHeight="1" hidden="1">
      <c r="A82" s="40" t="s">
        <v>380</v>
      </c>
      <c r="B82" s="37" t="s">
        <v>2</v>
      </c>
      <c r="C82" s="38" t="s">
        <v>20</v>
      </c>
      <c r="D82" s="39" t="s">
        <v>24</v>
      </c>
      <c r="E82" s="39" t="s">
        <v>129</v>
      </c>
      <c r="F82" s="56" t="s">
        <v>32</v>
      </c>
      <c r="G82" s="56" t="s">
        <v>4</v>
      </c>
      <c r="H82" s="89">
        <v>240</v>
      </c>
      <c r="I82" s="377">
        <f>I83</f>
        <v>0</v>
      </c>
      <c r="J82" s="377">
        <f>J83</f>
        <v>0</v>
      </c>
      <c r="K82" s="269">
        <f>J82-I82</f>
        <v>0</v>
      </c>
      <c r="L82" s="297" t="e">
        <f>J82/I82*100</f>
        <v>#DIV/0!</v>
      </c>
    </row>
    <row r="83" spans="1:12" s="90" customFormat="1" ht="16.5" customHeight="1" hidden="1">
      <c r="A83" s="40" t="s">
        <v>382</v>
      </c>
      <c r="B83" s="37" t="s">
        <v>2</v>
      </c>
      <c r="C83" s="38" t="s">
        <v>20</v>
      </c>
      <c r="D83" s="39" t="s">
        <v>24</v>
      </c>
      <c r="E83" s="39" t="s">
        <v>129</v>
      </c>
      <c r="F83" s="56" t="s">
        <v>32</v>
      </c>
      <c r="G83" s="56" t="s">
        <v>4</v>
      </c>
      <c r="H83" s="89">
        <v>244</v>
      </c>
      <c r="I83" s="377"/>
      <c r="J83" s="377"/>
      <c r="K83" s="269">
        <f t="shared" si="0"/>
        <v>0</v>
      </c>
      <c r="L83" s="297" t="e">
        <f t="shared" si="1"/>
        <v>#DIV/0!</v>
      </c>
    </row>
    <row r="84" spans="1:12" s="55" customFormat="1" ht="17.25" customHeight="1">
      <c r="A84" s="41" t="s">
        <v>132</v>
      </c>
      <c r="B84" s="73" t="s">
        <v>2</v>
      </c>
      <c r="C84" s="83" t="s">
        <v>20</v>
      </c>
      <c r="D84" s="83" t="s">
        <v>44</v>
      </c>
      <c r="E84" s="83"/>
      <c r="F84" s="83"/>
      <c r="G84" s="83"/>
      <c r="H84" s="83"/>
      <c r="I84" s="375">
        <f>I85+I89+I93</f>
        <v>275</v>
      </c>
      <c r="J84" s="375">
        <f>J85+J89+J93</f>
        <v>104.69265</v>
      </c>
      <c r="K84" s="270">
        <f t="shared" si="0"/>
        <v>-170.30734999999999</v>
      </c>
      <c r="L84" s="298">
        <f t="shared" si="1"/>
        <v>38.070054545454546</v>
      </c>
    </row>
    <row r="85" spans="1:12" ht="17.25" customHeight="1">
      <c r="A85" s="84" t="s">
        <v>127</v>
      </c>
      <c r="B85" s="37" t="s">
        <v>2</v>
      </c>
      <c r="C85" s="85" t="s">
        <v>20</v>
      </c>
      <c r="D85" s="86" t="s">
        <v>44</v>
      </c>
      <c r="E85" s="86" t="s">
        <v>410</v>
      </c>
      <c r="F85" s="86" t="s">
        <v>404</v>
      </c>
      <c r="G85" s="86" t="s">
        <v>5</v>
      </c>
      <c r="H85" s="86"/>
      <c r="I85" s="376">
        <f>SUM(I86)</f>
        <v>25</v>
      </c>
      <c r="J85" s="376">
        <f>SUM(J86)</f>
        <v>0</v>
      </c>
      <c r="K85" s="268">
        <f aca="true" t="shared" si="5" ref="K85:K92">J85-I85</f>
        <v>-25</v>
      </c>
      <c r="L85" s="295">
        <f aca="true" t="shared" si="6" ref="L85:L92">J85/I85*100</f>
        <v>0</v>
      </c>
    </row>
    <row r="86" spans="1:12" ht="27.75" customHeight="1">
      <c r="A86" s="87" t="s">
        <v>389</v>
      </c>
      <c r="B86" s="37" t="s">
        <v>2</v>
      </c>
      <c r="C86" s="38" t="s">
        <v>20</v>
      </c>
      <c r="D86" s="39" t="s">
        <v>44</v>
      </c>
      <c r="E86" s="39" t="s">
        <v>410</v>
      </c>
      <c r="F86" s="39" t="s">
        <v>404</v>
      </c>
      <c r="G86" s="39" t="s">
        <v>96</v>
      </c>
      <c r="H86" s="39"/>
      <c r="I86" s="361">
        <f>I87</f>
        <v>25</v>
      </c>
      <c r="J86" s="361">
        <f>J87</f>
        <v>0</v>
      </c>
      <c r="K86" s="259">
        <f t="shared" si="5"/>
        <v>-25</v>
      </c>
      <c r="L86" s="297">
        <f t="shared" si="6"/>
        <v>0</v>
      </c>
    </row>
    <row r="87" spans="1:12" s="90" customFormat="1" ht="17.25" customHeight="1">
      <c r="A87" s="40" t="s">
        <v>380</v>
      </c>
      <c r="B87" s="37" t="s">
        <v>2</v>
      </c>
      <c r="C87" s="38" t="s">
        <v>20</v>
      </c>
      <c r="D87" s="39" t="s">
        <v>44</v>
      </c>
      <c r="E87" s="39" t="s">
        <v>410</v>
      </c>
      <c r="F87" s="56" t="s">
        <v>404</v>
      </c>
      <c r="G87" s="56" t="s">
        <v>96</v>
      </c>
      <c r="H87" s="89">
        <v>240</v>
      </c>
      <c r="I87" s="377">
        <f>I88</f>
        <v>25</v>
      </c>
      <c r="J87" s="377">
        <f>J88</f>
        <v>0</v>
      </c>
      <c r="K87" s="269">
        <f t="shared" si="5"/>
        <v>-25</v>
      </c>
      <c r="L87" s="297">
        <f t="shared" si="6"/>
        <v>0</v>
      </c>
    </row>
    <row r="88" spans="1:12" s="90" customFormat="1" ht="17.25" customHeight="1">
      <c r="A88" s="40" t="s">
        <v>382</v>
      </c>
      <c r="B88" s="37" t="s">
        <v>2</v>
      </c>
      <c r="C88" s="38" t="s">
        <v>20</v>
      </c>
      <c r="D88" s="39" t="s">
        <v>44</v>
      </c>
      <c r="E88" s="39" t="s">
        <v>410</v>
      </c>
      <c r="F88" s="56" t="s">
        <v>404</v>
      </c>
      <c r="G88" s="56" t="s">
        <v>96</v>
      </c>
      <c r="H88" s="89">
        <v>244</v>
      </c>
      <c r="I88" s="377">
        <f>'расходы за 2014 П.3'!H87</f>
        <v>25</v>
      </c>
      <c r="J88" s="377">
        <f>'расходы за 2014 П.3'!I87</f>
        <v>0</v>
      </c>
      <c r="K88" s="269">
        <f t="shared" si="5"/>
        <v>-25</v>
      </c>
      <c r="L88" s="297">
        <f t="shared" si="6"/>
        <v>0</v>
      </c>
    </row>
    <row r="89" spans="1:12" ht="17.25" customHeight="1">
      <c r="A89" s="84" t="s">
        <v>127</v>
      </c>
      <c r="B89" s="37" t="s">
        <v>2</v>
      </c>
      <c r="C89" s="85" t="s">
        <v>20</v>
      </c>
      <c r="D89" s="86" t="s">
        <v>44</v>
      </c>
      <c r="E89" s="86" t="s">
        <v>25</v>
      </c>
      <c r="F89" s="86" t="s">
        <v>404</v>
      </c>
      <c r="G89" s="86" t="s">
        <v>5</v>
      </c>
      <c r="H89" s="86"/>
      <c r="I89" s="376">
        <f>SUM(I90)</f>
        <v>240</v>
      </c>
      <c r="J89" s="376">
        <f>SUM(J90)</f>
        <v>104.69265</v>
      </c>
      <c r="K89" s="268">
        <f t="shared" si="5"/>
        <v>-135.30734999999999</v>
      </c>
      <c r="L89" s="295">
        <f t="shared" si="6"/>
        <v>43.6219375</v>
      </c>
    </row>
    <row r="90" spans="1:12" ht="27.75" customHeight="1">
      <c r="A90" s="87" t="s">
        <v>390</v>
      </c>
      <c r="B90" s="37" t="s">
        <v>2</v>
      </c>
      <c r="C90" s="38" t="s">
        <v>20</v>
      </c>
      <c r="D90" s="39" t="s">
        <v>44</v>
      </c>
      <c r="E90" s="39" t="s">
        <v>25</v>
      </c>
      <c r="F90" s="39" t="s">
        <v>404</v>
      </c>
      <c r="G90" s="39" t="s">
        <v>411</v>
      </c>
      <c r="H90" s="39"/>
      <c r="I90" s="361">
        <f>I91</f>
        <v>240</v>
      </c>
      <c r="J90" s="361">
        <f>J91</f>
        <v>104.69265</v>
      </c>
      <c r="K90" s="259">
        <f t="shared" si="5"/>
        <v>-135.30734999999999</v>
      </c>
      <c r="L90" s="297">
        <f t="shared" si="6"/>
        <v>43.6219375</v>
      </c>
    </row>
    <row r="91" spans="1:12" s="90" customFormat="1" ht="16.5" customHeight="1">
      <c r="A91" s="40" t="s">
        <v>380</v>
      </c>
      <c r="B91" s="37" t="s">
        <v>2</v>
      </c>
      <c r="C91" s="38" t="s">
        <v>20</v>
      </c>
      <c r="D91" s="39" t="s">
        <v>44</v>
      </c>
      <c r="E91" s="39" t="s">
        <v>25</v>
      </c>
      <c r="F91" s="56" t="s">
        <v>404</v>
      </c>
      <c r="G91" s="56" t="s">
        <v>411</v>
      </c>
      <c r="H91" s="89">
        <v>240</v>
      </c>
      <c r="I91" s="377">
        <f>I92</f>
        <v>240</v>
      </c>
      <c r="J91" s="377">
        <f>J92</f>
        <v>104.69265</v>
      </c>
      <c r="K91" s="269">
        <f t="shared" si="5"/>
        <v>-135.30734999999999</v>
      </c>
      <c r="L91" s="297">
        <f t="shared" si="6"/>
        <v>43.6219375</v>
      </c>
    </row>
    <row r="92" spans="1:12" s="90" customFormat="1" ht="16.5" customHeight="1">
      <c r="A92" s="40" t="s">
        <v>382</v>
      </c>
      <c r="B92" s="37" t="s">
        <v>2</v>
      </c>
      <c r="C92" s="38" t="s">
        <v>20</v>
      </c>
      <c r="D92" s="39" t="s">
        <v>44</v>
      </c>
      <c r="E92" s="39" t="s">
        <v>25</v>
      </c>
      <c r="F92" s="56" t="s">
        <v>404</v>
      </c>
      <c r="G92" s="56" t="s">
        <v>411</v>
      </c>
      <c r="H92" s="89">
        <v>244</v>
      </c>
      <c r="I92" s="377">
        <f>'расходы за 2014 П.3'!H91</f>
        <v>240</v>
      </c>
      <c r="J92" s="377">
        <f>'расходы за 2014 П.3'!I91</f>
        <v>104.69265</v>
      </c>
      <c r="K92" s="269">
        <f t="shared" si="5"/>
        <v>-135.30734999999999</v>
      </c>
      <c r="L92" s="297">
        <f t="shared" si="6"/>
        <v>43.6219375</v>
      </c>
    </row>
    <row r="93" spans="1:12" ht="17.25" customHeight="1">
      <c r="A93" s="84" t="s">
        <v>127</v>
      </c>
      <c r="B93" s="37" t="s">
        <v>2</v>
      </c>
      <c r="C93" s="85" t="s">
        <v>20</v>
      </c>
      <c r="D93" s="86" t="s">
        <v>44</v>
      </c>
      <c r="E93" s="86" t="s">
        <v>40</v>
      </c>
      <c r="F93" s="86" t="s">
        <v>404</v>
      </c>
      <c r="G93" s="86" t="s">
        <v>5</v>
      </c>
      <c r="H93" s="86"/>
      <c r="I93" s="376">
        <f>SUM(I94)</f>
        <v>10</v>
      </c>
      <c r="J93" s="376">
        <f>SUM(J94)</f>
        <v>0</v>
      </c>
      <c r="K93" s="268">
        <f t="shared" si="0"/>
        <v>-10</v>
      </c>
      <c r="L93" s="295">
        <f t="shared" si="1"/>
        <v>0</v>
      </c>
    </row>
    <row r="94" spans="1:12" ht="27.75" customHeight="1">
      <c r="A94" s="87" t="s">
        <v>391</v>
      </c>
      <c r="B94" s="37" t="s">
        <v>2</v>
      </c>
      <c r="C94" s="38" t="s">
        <v>20</v>
      </c>
      <c r="D94" s="39" t="s">
        <v>44</v>
      </c>
      <c r="E94" s="39" t="s">
        <v>40</v>
      </c>
      <c r="F94" s="39" t="s">
        <v>404</v>
      </c>
      <c r="G94" s="39" t="s">
        <v>412</v>
      </c>
      <c r="H94" s="39"/>
      <c r="I94" s="361">
        <f>I95</f>
        <v>10</v>
      </c>
      <c r="J94" s="361">
        <f>J95</f>
        <v>0</v>
      </c>
      <c r="K94" s="259">
        <f t="shared" si="0"/>
        <v>-10</v>
      </c>
      <c r="L94" s="297">
        <f t="shared" si="1"/>
        <v>0</v>
      </c>
    </row>
    <row r="95" spans="1:12" s="90" customFormat="1" ht="18" customHeight="1">
      <c r="A95" s="40" t="s">
        <v>380</v>
      </c>
      <c r="B95" s="37" t="s">
        <v>2</v>
      </c>
      <c r="C95" s="38" t="s">
        <v>20</v>
      </c>
      <c r="D95" s="39" t="s">
        <v>44</v>
      </c>
      <c r="E95" s="39" t="s">
        <v>40</v>
      </c>
      <c r="F95" s="56" t="s">
        <v>404</v>
      </c>
      <c r="G95" s="56" t="s">
        <v>412</v>
      </c>
      <c r="H95" s="89">
        <v>240</v>
      </c>
      <c r="I95" s="377">
        <f>I96</f>
        <v>10</v>
      </c>
      <c r="J95" s="377">
        <f>J96</f>
        <v>0</v>
      </c>
      <c r="K95" s="269">
        <f>J95-I95</f>
        <v>-10</v>
      </c>
      <c r="L95" s="297">
        <f>J95/I95*100</f>
        <v>0</v>
      </c>
    </row>
    <row r="96" spans="1:12" s="90" customFormat="1" ht="18" customHeight="1" thickBot="1">
      <c r="A96" s="40" t="s">
        <v>382</v>
      </c>
      <c r="B96" s="37" t="s">
        <v>2</v>
      </c>
      <c r="C96" s="38" t="s">
        <v>20</v>
      </c>
      <c r="D96" s="39" t="s">
        <v>44</v>
      </c>
      <c r="E96" s="39" t="s">
        <v>40</v>
      </c>
      <c r="F96" s="56" t="s">
        <v>404</v>
      </c>
      <c r="G96" s="56" t="s">
        <v>412</v>
      </c>
      <c r="H96" s="89">
        <v>244</v>
      </c>
      <c r="I96" s="377">
        <f>'расходы за 2014 П.3'!H95</f>
        <v>10</v>
      </c>
      <c r="J96" s="377">
        <f>'расходы за 2014 П.3'!I95</f>
        <v>0</v>
      </c>
      <c r="K96" s="269">
        <f t="shared" si="0"/>
        <v>-10</v>
      </c>
      <c r="L96" s="297">
        <f t="shared" si="1"/>
        <v>0</v>
      </c>
    </row>
    <row r="97" spans="1:12" s="82" customFormat="1" ht="18" customHeight="1" hidden="1" thickBot="1">
      <c r="A97" s="91" t="s">
        <v>133</v>
      </c>
      <c r="B97" s="80" t="s">
        <v>2</v>
      </c>
      <c r="C97" s="80" t="s">
        <v>33</v>
      </c>
      <c r="D97" s="81"/>
      <c r="E97" s="81"/>
      <c r="F97" s="81"/>
      <c r="G97" s="81"/>
      <c r="H97" s="81"/>
      <c r="I97" s="374">
        <f>SUM(I106+I101+I109+I118+I98)</f>
        <v>0</v>
      </c>
      <c r="J97" s="374">
        <f>SUM(J106+J101+J109+J118+J98)</f>
        <v>0</v>
      </c>
      <c r="K97" s="312">
        <f t="shared" si="0"/>
        <v>0</v>
      </c>
      <c r="L97" s="313"/>
    </row>
    <row r="98" spans="1:13" s="55" customFormat="1" ht="24" customHeight="1" hidden="1" thickBot="1">
      <c r="A98" s="57" t="s">
        <v>134</v>
      </c>
      <c r="B98" s="73" t="s">
        <v>2</v>
      </c>
      <c r="C98" s="92" t="s">
        <v>33</v>
      </c>
      <c r="D98" s="92" t="s">
        <v>8</v>
      </c>
      <c r="E98" s="92"/>
      <c r="F98" s="92"/>
      <c r="G98" s="92"/>
      <c r="H98" s="92"/>
      <c r="I98" s="378">
        <f>SUM(I99)</f>
        <v>0</v>
      </c>
      <c r="J98" s="378">
        <f>SUM(J99)</f>
        <v>0</v>
      </c>
      <c r="K98" s="314">
        <f t="shared" si="0"/>
        <v>0</v>
      </c>
      <c r="L98" s="315" t="e">
        <f t="shared" si="1"/>
        <v>#DIV/0!</v>
      </c>
      <c r="M98" s="93">
        <v>0</v>
      </c>
    </row>
    <row r="99" spans="1:12" ht="24" customHeight="1" hidden="1" thickBot="1">
      <c r="A99" s="32" t="s">
        <v>135</v>
      </c>
      <c r="B99" s="37" t="s">
        <v>2</v>
      </c>
      <c r="C99" s="94" t="s">
        <v>33</v>
      </c>
      <c r="D99" s="94" t="s">
        <v>8</v>
      </c>
      <c r="E99" s="61" t="s">
        <v>136</v>
      </c>
      <c r="F99" s="95" t="s">
        <v>109</v>
      </c>
      <c r="G99" s="95" t="s">
        <v>4</v>
      </c>
      <c r="H99" s="94"/>
      <c r="I99" s="379">
        <f>SUM(I100)</f>
        <v>0</v>
      </c>
      <c r="J99" s="379">
        <f>SUM(J100)</f>
        <v>0</v>
      </c>
      <c r="K99" s="272">
        <f t="shared" si="0"/>
        <v>0</v>
      </c>
      <c r="L99" s="306" t="e">
        <f t="shared" si="1"/>
        <v>#DIV/0!</v>
      </c>
    </row>
    <row r="100" spans="1:12" ht="24" customHeight="1" hidden="1" thickBot="1">
      <c r="A100" s="36" t="s">
        <v>137</v>
      </c>
      <c r="B100" s="37" t="s">
        <v>2</v>
      </c>
      <c r="C100" s="96" t="s">
        <v>33</v>
      </c>
      <c r="D100" s="96" t="s">
        <v>8</v>
      </c>
      <c r="E100" s="63" t="s">
        <v>136</v>
      </c>
      <c r="F100" s="97" t="s">
        <v>4</v>
      </c>
      <c r="G100" s="63" t="s">
        <v>4</v>
      </c>
      <c r="H100" s="96" t="s">
        <v>138</v>
      </c>
      <c r="I100" s="380"/>
      <c r="J100" s="380"/>
      <c r="K100" s="316">
        <f t="shared" si="0"/>
        <v>0</v>
      </c>
      <c r="L100" s="307" t="e">
        <f t="shared" si="1"/>
        <v>#DIV/0!</v>
      </c>
    </row>
    <row r="101" spans="1:13" s="55" customFormat="1" ht="26.25" customHeight="1" hidden="1" thickBot="1">
      <c r="A101" s="41" t="s">
        <v>139</v>
      </c>
      <c r="B101" s="37" t="s">
        <v>2</v>
      </c>
      <c r="C101" s="98" t="s">
        <v>33</v>
      </c>
      <c r="D101" s="98" t="s">
        <v>140</v>
      </c>
      <c r="E101" s="98"/>
      <c r="F101" s="98"/>
      <c r="G101" s="98"/>
      <c r="H101" s="98"/>
      <c r="I101" s="381">
        <f>SUM(I104+I102)</f>
        <v>0</v>
      </c>
      <c r="J101" s="381">
        <f>SUM(J104+J102)</f>
        <v>0</v>
      </c>
      <c r="K101" s="271">
        <f t="shared" si="0"/>
        <v>0</v>
      </c>
      <c r="L101" s="317" t="e">
        <f t="shared" si="1"/>
        <v>#DIV/0!</v>
      </c>
      <c r="M101" s="93">
        <v>0</v>
      </c>
    </row>
    <row r="102" spans="1:12" ht="19.5" customHeight="1" hidden="1" thickBot="1">
      <c r="A102" s="32" t="s">
        <v>141</v>
      </c>
      <c r="B102" s="37" t="s">
        <v>2</v>
      </c>
      <c r="C102" s="94" t="s">
        <v>33</v>
      </c>
      <c r="D102" s="94" t="s">
        <v>140</v>
      </c>
      <c r="E102" s="61" t="s">
        <v>142</v>
      </c>
      <c r="F102" s="95" t="s">
        <v>109</v>
      </c>
      <c r="G102" s="95" t="s">
        <v>4</v>
      </c>
      <c r="H102" s="94"/>
      <c r="I102" s="379">
        <f>SUM(I103)</f>
        <v>0</v>
      </c>
      <c r="J102" s="379">
        <f>SUM(J103)</f>
        <v>0</v>
      </c>
      <c r="K102" s="272">
        <f t="shared" si="0"/>
        <v>0</v>
      </c>
      <c r="L102" s="306" t="e">
        <f t="shared" si="1"/>
        <v>#DIV/0!</v>
      </c>
    </row>
    <row r="103" spans="1:12" ht="21" customHeight="1" hidden="1" thickBot="1">
      <c r="A103" s="36" t="s">
        <v>143</v>
      </c>
      <c r="B103" s="37" t="s">
        <v>2</v>
      </c>
      <c r="C103" s="96" t="s">
        <v>33</v>
      </c>
      <c r="D103" s="96" t="s">
        <v>140</v>
      </c>
      <c r="E103" s="63" t="s">
        <v>142</v>
      </c>
      <c r="F103" s="97" t="s">
        <v>4</v>
      </c>
      <c r="G103" s="63" t="s">
        <v>4</v>
      </c>
      <c r="H103" s="96" t="s">
        <v>144</v>
      </c>
      <c r="I103" s="380"/>
      <c r="J103" s="380"/>
      <c r="K103" s="316">
        <f t="shared" si="0"/>
        <v>0</v>
      </c>
      <c r="L103" s="307" t="e">
        <f t="shared" si="1"/>
        <v>#DIV/0!</v>
      </c>
    </row>
    <row r="104" spans="1:12" ht="21.75" customHeight="1" hidden="1" thickBot="1">
      <c r="A104" s="32" t="s">
        <v>145</v>
      </c>
      <c r="B104" s="37" t="s">
        <v>2</v>
      </c>
      <c r="C104" s="94" t="s">
        <v>33</v>
      </c>
      <c r="D104" s="94" t="s">
        <v>19</v>
      </c>
      <c r="E104" s="61" t="s">
        <v>146</v>
      </c>
      <c r="F104" s="95" t="s">
        <v>109</v>
      </c>
      <c r="G104" s="95" t="s">
        <v>4</v>
      </c>
      <c r="H104" s="94"/>
      <c r="I104" s="379">
        <f>SUM(I105)</f>
        <v>0</v>
      </c>
      <c r="J104" s="379">
        <f>SUM(J105)</f>
        <v>0</v>
      </c>
      <c r="K104" s="272">
        <f t="shared" si="0"/>
        <v>0</v>
      </c>
      <c r="L104" s="306" t="e">
        <f t="shared" si="1"/>
        <v>#DIV/0!</v>
      </c>
    </row>
    <row r="105" spans="1:12" ht="21.75" customHeight="1" hidden="1" thickBot="1">
      <c r="A105" s="36" t="s">
        <v>147</v>
      </c>
      <c r="B105" s="37" t="s">
        <v>2</v>
      </c>
      <c r="C105" s="96" t="s">
        <v>33</v>
      </c>
      <c r="D105" s="96" t="s">
        <v>19</v>
      </c>
      <c r="E105" s="63" t="s">
        <v>146</v>
      </c>
      <c r="F105" s="97" t="s">
        <v>4</v>
      </c>
      <c r="G105" s="63" t="s">
        <v>4</v>
      </c>
      <c r="H105" s="96" t="s">
        <v>148</v>
      </c>
      <c r="I105" s="380"/>
      <c r="J105" s="380"/>
      <c r="K105" s="316">
        <f t="shared" si="0"/>
        <v>0</v>
      </c>
      <c r="L105" s="307" t="e">
        <f t="shared" si="1"/>
        <v>#DIV/0!</v>
      </c>
    </row>
    <row r="106" spans="1:13" s="55" customFormat="1" ht="19.5" customHeight="1" hidden="1" thickBot="1">
      <c r="A106" s="41" t="s">
        <v>149</v>
      </c>
      <c r="B106" s="37" t="s">
        <v>2</v>
      </c>
      <c r="C106" s="99" t="s">
        <v>33</v>
      </c>
      <c r="D106" s="100" t="s">
        <v>37</v>
      </c>
      <c r="E106" s="100"/>
      <c r="F106" s="100"/>
      <c r="G106" s="100"/>
      <c r="H106" s="100"/>
      <c r="I106" s="382">
        <f>SUM(I107)</f>
        <v>0</v>
      </c>
      <c r="J106" s="382">
        <f>SUM(J107)</f>
        <v>0</v>
      </c>
      <c r="K106" s="273">
        <f t="shared" si="0"/>
        <v>0</v>
      </c>
      <c r="L106" s="317" t="e">
        <f t="shared" si="1"/>
        <v>#DIV/0!</v>
      </c>
      <c r="M106" s="93"/>
    </row>
    <row r="107" spans="1:13" ht="19.5" customHeight="1" hidden="1" thickBot="1">
      <c r="A107" s="32" t="s">
        <v>150</v>
      </c>
      <c r="B107" s="37" t="s">
        <v>2</v>
      </c>
      <c r="C107" s="60" t="s">
        <v>33</v>
      </c>
      <c r="D107" s="61" t="s">
        <v>37</v>
      </c>
      <c r="E107" s="61" t="s">
        <v>151</v>
      </c>
      <c r="F107" s="95" t="s">
        <v>4</v>
      </c>
      <c r="G107" s="95" t="s">
        <v>4</v>
      </c>
      <c r="H107" s="61"/>
      <c r="I107" s="369">
        <f>SUM(I108)</f>
        <v>0</v>
      </c>
      <c r="J107" s="369">
        <f>SUM(J108)</f>
        <v>0</v>
      </c>
      <c r="K107" s="263">
        <f t="shared" si="0"/>
        <v>0</v>
      </c>
      <c r="L107" s="306" t="e">
        <f t="shared" si="1"/>
        <v>#DIV/0!</v>
      </c>
      <c r="M107" s="101"/>
    </row>
    <row r="108" spans="1:13" ht="18.75" customHeight="1" hidden="1" thickBot="1">
      <c r="A108" s="36" t="s">
        <v>152</v>
      </c>
      <c r="B108" s="37" t="s">
        <v>2</v>
      </c>
      <c r="C108" s="62" t="s">
        <v>33</v>
      </c>
      <c r="D108" s="63" t="s">
        <v>37</v>
      </c>
      <c r="E108" s="63" t="s">
        <v>151</v>
      </c>
      <c r="F108" s="102" t="s">
        <v>4</v>
      </c>
      <c r="G108" s="102" t="s">
        <v>4</v>
      </c>
      <c r="H108" s="63" t="s">
        <v>153</v>
      </c>
      <c r="I108" s="370"/>
      <c r="J108" s="370"/>
      <c r="K108" s="264">
        <f t="shared" si="0"/>
        <v>0</v>
      </c>
      <c r="L108" s="307" t="e">
        <f t="shared" si="1"/>
        <v>#DIV/0!</v>
      </c>
      <c r="M108" s="101"/>
    </row>
    <row r="109" spans="1:12" s="55" customFormat="1" ht="19.5" customHeight="1" hidden="1" thickBot="1">
      <c r="A109" s="41" t="s">
        <v>154</v>
      </c>
      <c r="B109" s="37" t="s">
        <v>2</v>
      </c>
      <c r="C109" s="99" t="s">
        <v>33</v>
      </c>
      <c r="D109" s="100" t="s">
        <v>32</v>
      </c>
      <c r="E109" s="100"/>
      <c r="F109" s="100"/>
      <c r="G109" s="100"/>
      <c r="H109" s="100"/>
      <c r="I109" s="382">
        <f>SUM(I110)</f>
        <v>0</v>
      </c>
      <c r="J109" s="382">
        <f>SUM(J110)</f>
        <v>0</v>
      </c>
      <c r="K109" s="273">
        <f t="shared" si="0"/>
        <v>0</v>
      </c>
      <c r="L109" s="317" t="e">
        <f t="shared" si="1"/>
        <v>#DIV/0!</v>
      </c>
    </row>
    <row r="110" spans="1:12" ht="17.25" customHeight="1" hidden="1" thickBot="1">
      <c r="A110" s="32" t="s">
        <v>155</v>
      </c>
      <c r="B110" s="37" t="s">
        <v>2</v>
      </c>
      <c r="C110" s="60" t="s">
        <v>33</v>
      </c>
      <c r="D110" s="61" t="s">
        <v>32</v>
      </c>
      <c r="E110" s="61">
        <v>330</v>
      </c>
      <c r="F110" s="61" t="s">
        <v>4</v>
      </c>
      <c r="G110" s="61" t="s">
        <v>4</v>
      </c>
      <c r="H110" s="61"/>
      <c r="I110" s="369">
        <f>SUM(I111)</f>
        <v>0</v>
      </c>
      <c r="J110" s="369">
        <f>SUM(J111)</f>
        <v>0</v>
      </c>
      <c r="K110" s="263">
        <f t="shared" si="0"/>
        <v>0</v>
      </c>
      <c r="L110" s="306" t="e">
        <f t="shared" si="1"/>
        <v>#DIV/0!</v>
      </c>
    </row>
    <row r="111" spans="1:12" ht="18" customHeight="1" hidden="1" thickBot="1">
      <c r="A111" s="36" t="s">
        <v>156</v>
      </c>
      <c r="B111" s="37" t="s">
        <v>2</v>
      </c>
      <c r="C111" s="62" t="s">
        <v>33</v>
      </c>
      <c r="D111" s="63" t="s">
        <v>32</v>
      </c>
      <c r="E111" s="63">
        <v>330</v>
      </c>
      <c r="F111" s="63" t="s">
        <v>4</v>
      </c>
      <c r="G111" s="63" t="s">
        <v>4</v>
      </c>
      <c r="H111" s="63" t="s">
        <v>157</v>
      </c>
      <c r="I111" s="370"/>
      <c r="J111" s="370"/>
      <c r="K111" s="264">
        <f t="shared" si="0"/>
        <v>0</v>
      </c>
      <c r="L111" s="307" t="e">
        <f t="shared" si="1"/>
        <v>#DIV/0!</v>
      </c>
    </row>
    <row r="112" spans="1:12" s="82" customFormat="1" ht="24" customHeight="1" thickBot="1">
      <c r="A112" s="68" t="s">
        <v>133</v>
      </c>
      <c r="B112" s="80" t="s">
        <v>2</v>
      </c>
      <c r="C112" s="103" t="s">
        <v>33</v>
      </c>
      <c r="D112" s="104"/>
      <c r="E112" s="104"/>
      <c r="F112" s="104"/>
      <c r="G112" s="104"/>
      <c r="H112" s="104"/>
      <c r="I112" s="383">
        <f>I118+I114</f>
        <v>1220</v>
      </c>
      <c r="J112" s="383">
        <f>J118+J114</f>
        <v>1154.46162</v>
      </c>
      <c r="K112" s="318">
        <f t="shared" si="0"/>
        <v>-65.53837999999996</v>
      </c>
      <c r="L112" s="313">
        <f aca="true" t="shared" si="7" ref="L112:L117">J112/I112*100</f>
        <v>94.62800163934426</v>
      </c>
    </row>
    <row r="113" spans="1:12" s="55" customFormat="1" ht="21" customHeight="1">
      <c r="A113" s="41" t="s">
        <v>396</v>
      </c>
      <c r="B113" s="37" t="s">
        <v>2</v>
      </c>
      <c r="C113" s="83" t="s">
        <v>33</v>
      </c>
      <c r="D113" s="83" t="s">
        <v>32</v>
      </c>
      <c r="E113" s="83"/>
      <c r="F113" s="83"/>
      <c r="G113" s="83"/>
      <c r="H113" s="83"/>
      <c r="I113" s="375">
        <f aca="true" t="shared" si="8" ref="I113:J116">I114</f>
        <v>1220</v>
      </c>
      <c r="J113" s="375">
        <f t="shared" si="8"/>
        <v>1154.46162</v>
      </c>
      <c r="K113" s="270">
        <f>J113-I113</f>
        <v>-65.53837999999996</v>
      </c>
      <c r="L113" s="298">
        <f t="shared" si="7"/>
        <v>94.62800163934426</v>
      </c>
    </row>
    <row r="114" spans="1:12" ht="17.25" customHeight="1">
      <c r="A114" s="84" t="s">
        <v>414</v>
      </c>
      <c r="B114" s="37" t="s">
        <v>2</v>
      </c>
      <c r="C114" s="85" t="s">
        <v>33</v>
      </c>
      <c r="D114" s="86" t="s">
        <v>32</v>
      </c>
      <c r="E114" s="86" t="s">
        <v>163</v>
      </c>
      <c r="F114" s="86" t="s">
        <v>404</v>
      </c>
      <c r="G114" s="86" t="s">
        <v>5</v>
      </c>
      <c r="H114" s="86"/>
      <c r="I114" s="376">
        <f t="shared" si="8"/>
        <v>1220</v>
      </c>
      <c r="J114" s="376">
        <f t="shared" si="8"/>
        <v>1154.46162</v>
      </c>
      <c r="K114" s="268">
        <f>J114-I114</f>
        <v>-65.53837999999996</v>
      </c>
      <c r="L114" s="295">
        <f t="shared" si="7"/>
        <v>94.62800163934426</v>
      </c>
    </row>
    <row r="115" spans="1:12" ht="18.75" customHeight="1">
      <c r="A115" s="87" t="s">
        <v>415</v>
      </c>
      <c r="B115" s="37" t="s">
        <v>2</v>
      </c>
      <c r="C115" s="38" t="s">
        <v>33</v>
      </c>
      <c r="D115" s="39" t="s">
        <v>32</v>
      </c>
      <c r="E115" s="39" t="s">
        <v>163</v>
      </c>
      <c r="F115" s="39" t="s">
        <v>409</v>
      </c>
      <c r="G115" s="39" t="s">
        <v>413</v>
      </c>
      <c r="H115" s="39"/>
      <c r="I115" s="361">
        <f t="shared" si="8"/>
        <v>1220</v>
      </c>
      <c r="J115" s="361">
        <f t="shared" si="8"/>
        <v>1154.46162</v>
      </c>
      <c r="K115" s="259">
        <f>J115-I115</f>
        <v>-65.53837999999996</v>
      </c>
      <c r="L115" s="297">
        <f t="shared" si="7"/>
        <v>94.62800163934426</v>
      </c>
    </row>
    <row r="116" spans="1:12" ht="20.25" customHeight="1">
      <c r="A116" s="40" t="s">
        <v>380</v>
      </c>
      <c r="B116" s="37" t="s">
        <v>2</v>
      </c>
      <c r="C116" s="38" t="s">
        <v>33</v>
      </c>
      <c r="D116" s="39" t="s">
        <v>32</v>
      </c>
      <c r="E116" s="39" t="s">
        <v>163</v>
      </c>
      <c r="F116" s="56" t="s">
        <v>409</v>
      </c>
      <c r="G116" s="56" t="s">
        <v>413</v>
      </c>
      <c r="H116" s="89">
        <v>240</v>
      </c>
      <c r="I116" s="377">
        <f t="shared" si="8"/>
        <v>1220</v>
      </c>
      <c r="J116" s="377">
        <f t="shared" si="8"/>
        <v>1154.46162</v>
      </c>
      <c r="K116" s="269">
        <f>J116-I116</f>
        <v>-65.53837999999996</v>
      </c>
      <c r="L116" s="297">
        <f t="shared" si="7"/>
        <v>94.62800163934426</v>
      </c>
    </row>
    <row r="117" spans="1:12" ht="18.75" customHeight="1" thickBot="1">
      <c r="A117" s="40" t="s">
        <v>382</v>
      </c>
      <c r="B117" s="37" t="s">
        <v>2</v>
      </c>
      <c r="C117" s="38" t="s">
        <v>33</v>
      </c>
      <c r="D117" s="39" t="s">
        <v>32</v>
      </c>
      <c r="E117" s="39" t="s">
        <v>163</v>
      </c>
      <c r="F117" s="56" t="s">
        <v>409</v>
      </c>
      <c r="G117" s="56" t="s">
        <v>413</v>
      </c>
      <c r="H117" s="89">
        <v>244</v>
      </c>
      <c r="I117" s="377">
        <f>'расходы за 2014 П.3'!H116</f>
        <v>1220</v>
      </c>
      <c r="J117" s="377">
        <f>'расходы за 2014 П.3'!I116</f>
        <v>1154.46162</v>
      </c>
      <c r="K117" s="269">
        <f>J117-I117</f>
        <v>-65.53837999999996</v>
      </c>
      <c r="L117" s="297">
        <f t="shared" si="7"/>
        <v>94.62800163934426</v>
      </c>
    </row>
    <row r="118" spans="1:12" s="55" customFormat="1" ht="21.75" customHeight="1" hidden="1" thickBot="1">
      <c r="A118" s="41" t="s">
        <v>158</v>
      </c>
      <c r="B118" s="37" t="s">
        <v>2</v>
      </c>
      <c r="C118" s="83" t="s">
        <v>33</v>
      </c>
      <c r="D118" s="83" t="s">
        <v>114</v>
      </c>
      <c r="E118" s="83"/>
      <c r="F118" s="83"/>
      <c r="G118" s="83"/>
      <c r="H118" s="83"/>
      <c r="I118" s="375">
        <f aca="true" t="shared" si="9" ref="I118:J121">I119</f>
        <v>0</v>
      </c>
      <c r="J118" s="375">
        <f t="shared" si="9"/>
        <v>0</v>
      </c>
      <c r="K118" s="270">
        <f t="shared" si="0"/>
        <v>0</v>
      </c>
      <c r="L118" s="298" t="e">
        <f t="shared" si="1"/>
        <v>#DIV/0!</v>
      </c>
    </row>
    <row r="119" spans="1:12" ht="30" customHeight="1" hidden="1" thickBot="1">
      <c r="A119" s="84" t="s">
        <v>364</v>
      </c>
      <c r="B119" s="37" t="s">
        <v>2</v>
      </c>
      <c r="C119" s="85" t="s">
        <v>33</v>
      </c>
      <c r="D119" s="86" t="s">
        <v>114</v>
      </c>
      <c r="E119" s="86" t="s">
        <v>358</v>
      </c>
      <c r="F119" s="86" t="s">
        <v>4</v>
      </c>
      <c r="G119" s="86" t="s">
        <v>4</v>
      </c>
      <c r="H119" s="86"/>
      <c r="I119" s="376">
        <f t="shared" si="9"/>
        <v>0</v>
      </c>
      <c r="J119" s="376">
        <f t="shared" si="9"/>
        <v>0</v>
      </c>
      <c r="K119" s="268">
        <f t="shared" si="0"/>
        <v>0</v>
      </c>
      <c r="L119" s="295" t="e">
        <f>J119/I119*100</f>
        <v>#DIV/0!</v>
      </c>
    </row>
    <row r="120" spans="1:12" ht="15" customHeight="1" hidden="1" thickBot="1">
      <c r="A120" s="87" t="s">
        <v>152</v>
      </c>
      <c r="B120" s="37" t="s">
        <v>2</v>
      </c>
      <c r="C120" s="38" t="s">
        <v>33</v>
      </c>
      <c r="D120" s="39" t="s">
        <v>114</v>
      </c>
      <c r="E120" s="39" t="s">
        <v>358</v>
      </c>
      <c r="F120" s="39" t="s">
        <v>20</v>
      </c>
      <c r="G120" s="39" t="s">
        <v>4</v>
      </c>
      <c r="H120" s="39"/>
      <c r="I120" s="361">
        <f t="shared" si="9"/>
        <v>0</v>
      </c>
      <c r="J120" s="361">
        <f t="shared" si="9"/>
        <v>0</v>
      </c>
      <c r="K120" s="259">
        <f t="shared" si="0"/>
        <v>0</v>
      </c>
      <c r="L120" s="297" t="e">
        <f>J120/I120*100</f>
        <v>#DIV/0!</v>
      </c>
    </row>
    <row r="121" spans="1:12" ht="17.25" customHeight="1" hidden="1" thickBot="1">
      <c r="A121" s="40" t="s">
        <v>380</v>
      </c>
      <c r="B121" s="37" t="s">
        <v>2</v>
      </c>
      <c r="C121" s="38" t="s">
        <v>33</v>
      </c>
      <c r="D121" s="39" t="s">
        <v>114</v>
      </c>
      <c r="E121" s="39" t="s">
        <v>358</v>
      </c>
      <c r="F121" s="56" t="s">
        <v>20</v>
      </c>
      <c r="G121" s="56" t="s">
        <v>109</v>
      </c>
      <c r="H121" s="89">
        <v>240</v>
      </c>
      <c r="I121" s="377">
        <f t="shared" si="9"/>
        <v>0</v>
      </c>
      <c r="J121" s="377">
        <f t="shared" si="9"/>
        <v>0</v>
      </c>
      <c r="K121" s="269">
        <f>J121-I121</f>
        <v>0</v>
      </c>
      <c r="L121" s="297" t="e">
        <f>J121/I121*100</f>
        <v>#DIV/0!</v>
      </c>
    </row>
    <row r="122" spans="1:12" ht="16.5" customHeight="1" hidden="1" thickBot="1">
      <c r="A122" s="40" t="s">
        <v>382</v>
      </c>
      <c r="B122" s="37" t="s">
        <v>2</v>
      </c>
      <c r="C122" s="38" t="s">
        <v>33</v>
      </c>
      <c r="D122" s="39" t="s">
        <v>114</v>
      </c>
      <c r="E122" s="39" t="s">
        <v>358</v>
      </c>
      <c r="F122" s="56" t="s">
        <v>20</v>
      </c>
      <c r="G122" s="56" t="s">
        <v>109</v>
      </c>
      <c r="H122" s="89">
        <v>244</v>
      </c>
      <c r="I122" s="377"/>
      <c r="J122" s="377"/>
      <c r="K122" s="269">
        <f aca="true" t="shared" si="10" ref="K122:K192">J122-I122</f>
        <v>0</v>
      </c>
      <c r="L122" s="297" t="e">
        <f>J122/I122*100</f>
        <v>#DIV/0!</v>
      </c>
    </row>
    <row r="123" spans="1:12" ht="1.5" customHeight="1" hidden="1" thickBot="1">
      <c r="A123" s="64"/>
      <c r="B123" s="65" t="s">
        <v>2</v>
      </c>
      <c r="C123" s="66"/>
      <c r="D123" s="67"/>
      <c r="E123" s="67"/>
      <c r="F123" s="67"/>
      <c r="G123" s="67"/>
      <c r="H123" s="67"/>
      <c r="I123" s="371"/>
      <c r="J123" s="371"/>
      <c r="K123" s="265">
        <f t="shared" si="10"/>
        <v>0</v>
      </c>
      <c r="L123" s="308" t="e">
        <f aca="true" t="shared" si="11" ref="L123:L192">J123/I123*100</f>
        <v>#DIV/0!</v>
      </c>
    </row>
    <row r="124" spans="1:12" s="82" customFormat="1" ht="20.25" customHeight="1" thickBot="1">
      <c r="A124" s="91" t="s">
        <v>160</v>
      </c>
      <c r="B124" s="80" t="s">
        <v>2</v>
      </c>
      <c r="C124" s="103" t="s">
        <v>19</v>
      </c>
      <c r="D124" s="104"/>
      <c r="E124" s="104"/>
      <c r="F124" s="104"/>
      <c r="G124" s="104"/>
      <c r="H124" s="104"/>
      <c r="I124" s="383">
        <f>I125+I137+I142</f>
        <v>5841.99</v>
      </c>
      <c r="J124" s="383">
        <f>J125+J137+J142</f>
        <v>3939.6413000000002</v>
      </c>
      <c r="K124" s="318">
        <f t="shared" si="10"/>
        <v>-1902.3486999999996</v>
      </c>
      <c r="L124" s="313">
        <f t="shared" si="11"/>
        <v>67.43663203805554</v>
      </c>
    </row>
    <row r="125" spans="1:12" s="107" customFormat="1" ht="13.5" customHeight="1">
      <c r="A125" s="57" t="s">
        <v>161</v>
      </c>
      <c r="B125" s="73" t="s">
        <v>2</v>
      </c>
      <c r="C125" s="105" t="s">
        <v>19</v>
      </c>
      <c r="D125" s="105" t="s">
        <v>7</v>
      </c>
      <c r="E125" s="106"/>
      <c r="F125" s="106"/>
      <c r="G125" s="106"/>
      <c r="H125" s="106"/>
      <c r="I125" s="384">
        <f>SUM(I133+I127)</f>
        <v>2180</v>
      </c>
      <c r="J125" s="384">
        <f>SUM(J133+J127)</f>
        <v>1538.15207</v>
      </c>
      <c r="K125" s="274">
        <f t="shared" si="10"/>
        <v>-641.8479299999999</v>
      </c>
      <c r="L125" s="305">
        <f t="shared" si="11"/>
        <v>70.55743440366973</v>
      </c>
    </row>
    <row r="126" spans="1:12" s="110" customFormat="1" ht="15" hidden="1">
      <c r="A126" s="108" t="s">
        <v>162</v>
      </c>
      <c r="B126" s="37" t="s">
        <v>2</v>
      </c>
      <c r="C126" s="109" t="s">
        <v>19</v>
      </c>
      <c r="D126" s="109" t="s">
        <v>7</v>
      </c>
      <c r="E126" s="35" t="s">
        <v>163</v>
      </c>
      <c r="F126" s="35" t="s">
        <v>37</v>
      </c>
      <c r="G126" s="35" t="s">
        <v>4</v>
      </c>
      <c r="H126" s="109"/>
      <c r="I126" s="385">
        <f>SUM(I127)</f>
        <v>1430</v>
      </c>
      <c r="J126" s="385">
        <f>SUM(J127)</f>
        <v>986.47128</v>
      </c>
      <c r="K126" s="275">
        <f t="shared" si="10"/>
        <v>-443.52872</v>
      </c>
      <c r="L126" s="295">
        <f t="shared" si="11"/>
        <v>68.9840055944056</v>
      </c>
    </row>
    <row r="127" spans="1:12" s="110" customFormat="1" ht="18" customHeight="1">
      <c r="A127" s="108" t="s">
        <v>164</v>
      </c>
      <c r="B127" s="33" t="s">
        <v>2</v>
      </c>
      <c r="C127" s="109" t="s">
        <v>19</v>
      </c>
      <c r="D127" s="109" t="s">
        <v>7</v>
      </c>
      <c r="E127" s="35" t="s">
        <v>34</v>
      </c>
      <c r="F127" s="35" t="s">
        <v>404</v>
      </c>
      <c r="G127" s="35" t="s">
        <v>5</v>
      </c>
      <c r="H127" s="109"/>
      <c r="I127" s="385">
        <f>I128</f>
        <v>1430</v>
      </c>
      <c r="J127" s="385">
        <f>J128</f>
        <v>986.47128</v>
      </c>
      <c r="K127" s="275">
        <f t="shared" si="10"/>
        <v>-443.52872</v>
      </c>
      <c r="L127" s="295">
        <f t="shared" si="11"/>
        <v>68.9840055944056</v>
      </c>
    </row>
    <row r="128" spans="1:12" s="110" customFormat="1" ht="17.25" customHeight="1">
      <c r="A128" s="111" t="s">
        <v>166</v>
      </c>
      <c r="B128" s="37" t="s">
        <v>2</v>
      </c>
      <c r="C128" s="39" t="s">
        <v>19</v>
      </c>
      <c r="D128" s="39" t="s">
        <v>7</v>
      </c>
      <c r="E128" s="39" t="s">
        <v>34</v>
      </c>
      <c r="F128" s="56" t="s">
        <v>409</v>
      </c>
      <c r="G128" s="56" t="s">
        <v>165</v>
      </c>
      <c r="H128" s="112"/>
      <c r="I128" s="386">
        <f>I129+I131</f>
        <v>1430</v>
      </c>
      <c r="J128" s="386">
        <f>J129+J131</f>
        <v>986.47128</v>
      </c>
      <c r="K128" s="276">
        <f t="shared" si="10"/>
        <v>-443.52872</v>
      </c>
      <c r="L128" s="296">
        <f t="shared" si="11"/>
        <v>68.9840055944056</v>
      </c>
    </row>
    <row r="129" spans="1:12" s="110" customFormat="1" ht="16.5" customHeight="1">
      <c r="A129" s="40" t="s">
        <v>380</v>
      </c>
      <c r="B129" s="37" t="s">
        <v>2</v>
      </c>
      <c r="C129" s="113" t="s">
        <v>19</v>
      </c>
      <c r="D129" s="113" t="s">
        <v>7</v>
      </c>
      <c r="E129" s="113" t="s">
        <v>34</v>
      </c>
      <c r="F129" s="114" t="s">
        <v>409</v>
      </c>
      <c r="G129" s="114" t="s">
        <v>165</v>
      </c>
      <c r="H129" s="113" t="s">
        <v>370</v>
      </c>
      <c r="I129" s="387">
        <f>I130</f>
        <v>1390</v>
      </c>
      <c r="J129" s="387">
        <f>J130</f>
        <v>952.02528</v>
      </c>
      <c r="K129" s="277">
        <f>J129-I129</f>
        <v>-437.97472000000005</v>
      </c>
      <c r="L129" s="297">
        <f>J129/I129*100</f>
        <v>68.4910273381295</v>
      </c>
    </row>
    <row r="130" spans="1:12" s="110" customFormat="1" ht="16.5" customHeight="1">
      <c r="A130" s="40" t="s">
        <v>382</v>
      </c>
      <c r="B130" s="37" t="s">
        <v>2</v>
      </c>
      <c r="C130" s="113" t="s">
        <v>19</v>
      </c>
      <c r="D130" s="113" t="s">
        <v>7</v>
      </c>
      <c r="E130" s="113" t="s">
        <v>34</v>
      </c>
      <c r="F130" s="114" t="s">
        <v>409</v>
      </c>
      <c r="G130" s="114" t="s">
        <v>165</v>
      </c>
      <c r="H130" s="113" t="s">
        <v>372</v>
      </c>
      <c r="I130" s="387">
        <f>'расходы за 2014 П.3'!H129</f>
        <v>1390</v>
      </c>
      <c r="J130" s="387">
        <f>'расходы за 2014 П.3'!I129</f>
        <v>952.02528</v>
      </c>
      <c r="K130" s="277">
        <f>J130-I130</f>
        <v>-437.97472000000005</v>
      </c>
      <c r="L130" s="297">
        <f>J130/I130*100</f>
        <v>68.4910273381295</v>
      </c>
    </row>
    <row r="131" spans="1:12" s="110" customFormat="1" ht="16.5" customHeight="1">
      <c r="A131" s="40" t="s">
        <v>383</v>
      </c>
      <c r="B131" s="37" t="s">
        <v>2</v>
      </c>
      <c r="C131" s="113" t="s">
        <v>19</v>
      </c>
      <c r="D131" s="113" t="s">
        <v>7</v>
      </c>
      <c r="E131" s="113" t="s">
        <v>34</v>
      </c>
      <c r="F131" s="114" t="s">
        <v>409</v>
      </c>
      <c r="G131" s="114" t="s">
        <v>165</v>
      </c>
      <c r="H131" s="113" t="s">
        <v>373</v>
      </c>
      <c r="I131" s="387">
        <f>I132</f>
        <v>40</v>
      </c>
      <c r="J131" s="387">
        <f>J132</f>
        <v>34.446</v>
      </c>
      <c r="K131" s="277">
        <f>J131-I131</f>
        <v>-5.554000000000002</v>
      </c>
      <c r="L131" s="297">
        <f>J131/I131*100</f>
        <v>86.115</v>
      </c>
    </row>
    <row r="132" spans="1:12" s="110" customFormat="1" ht="16.5" customHeight="1">
      <c r="A132" s="40" t="s">
        <v>384</v>
      </c>
      <c r="B132" s="37" t="s">
        <v>2</v>
      </c>
      <c r="C132" s="113" t="s">
        <v>19</v>
      </c>
      <c r="D132" s="113" t="s">
        <v>7</v>
      </c>
      <c r="E132" s="113" t="s">
        <v>34</v>
      </c>
      <c r="F132" s="114" t="s">
        <v>409</v>
      </c>
      <c r="G132" s="114" t="s">
        <v>165</v>
      </c>
      <c r="H132" s="113" t="s">
        <v>374</v>
      </c>
      <c r="I132" s="387">
        <f>'расходы за 2014 П.3'!H131</f>
        <v>40</v>
      </c>
      <c r="J132" s="387">
        <f>'расходы за 2014 П.3'!I131</f>
        <v>34.446</v>
      </c>
      <c r="K132" s="277">
        <f t="shared" si="10"/>
        <v>-5.554000000000002</v>
      </c>
      <c r="L132" s="297">
        <f t="shared" si="11"/>
        <v>86.115</v>
      </c>
    </row>
    <row r="133" spans="1:12" s="110" customFormat="1" ht="15">
      <c r="A133" s="84" t="s">
        <v>127</v>
      </c>
      <c r="B133" s="33" t="s">
        <v>2</v>
      </c>
      <c r="C133" s="109" t="s">
        <v>19</v>
      </c>
      <c r="D133" s="109" t="s">
        <v>7</v>
      </c>
      <c r="E133" s="35" t="s">
        <v>416</v>
      </c>
      <c r="F133" s="35" t="s">
        <v>404</v>
      </c>
      <c r="G133" s="35" t="s">
        <v>5</v>
      </c>
      <c r="H133" s="109"/>
      <c r="I133" s="385">
        <f>SUM(I136)</f>
        <v>750</v>
      </c>
      <c r="J133" s="385">
        <f>SUM(J136)</f>
        <v>551.68079</v>
      </c>
      <c r="K133" s="275">
        <f t="shared" si="10"/>
        <v>-198.31921</v>
      </c>
      <c r="L133" s="295">
        <f t="shared" si="11"/>
        <v>73.55743866666667</v>
      </c>
    </row>
    <row r="134" spans="1:12" s="110" customFormat="1" ht="26.25">
      <c r="A134" s="87" t="s">
        <v>392</v>
      </c>
      <c r="B134" s="37" t="s">
        <v>2</v>
      </c>
      <c r="C134" s="39" t="s">
        <v>19</v>
      </c>
      <c r="D134" s="39" t="s">
        <v>7</v>
      </c>
      <c r="E134" s="39" t="s">
        <v>416</v>
      </c>
      <c r="F134" s="56" t="s">
        <v>404</v>
      </c>
      <c r="G134" s="56" t="s">
        <v>393</v>
      </c>
      <c r="H134" s="112"/>
      <c r="I134" s="386">
        <f>I135</f>
        <v>750</v>
      </c>
      <c r="J134" s="386">
        <f>J135</f>
        <v>551.68079</v>
      </c>
      <c r="K134" s="276">
        <f t="shared" si="10"/>
        <v>-198.31921</v>
      </c>
      <c r="L134" s="296">
        <f t="shared" si="11"/>
        <v>73.55743866666667</v>
      </c>
    </row>
    <row r="135" spans="1:12" s="110" customFormat="1" ht="16.5" customHeight="1">
      <c r="A135" s="40" t="s">
        <v>380</v>
      </c>
      <c r="B135" s="37" t="s">
        <v>2</v>
      </c>
      <c r="C135" s="113" t="s">
        <v>19</v>
      </c>
      <c r="D135" s="113" t="s">
        <v>7</v>
      </c>
      <c r="E135" s="113" t="s">
        <v>416</v>
      </c>
      <c r="F135" s="114" t="s">
        <v>404</v>
      </c>
      <c r="G135" s="114" t="s">
        <v>393</v>
      </c>
      <c r="H135" s="113" t="s">
        <v>370</v>
      </c>
      <c r="I135" s="387">
        <f>I136</f>
        <v>750</v>
      </c>
      <c r="J135" s="387">
        <f>J136</f>
        <v>551.68079</v>
      </c>
      <c r="K135" s="277">
        <f>J135-I135</f>
        <v>-198.31921</v>
      </c>
      <c r="L135" s="297">
        <f>J135/I135*100</f>
        <v>73.55743866666667</v>
      </c>
    </row>
    <row r="136" spans="1:12" s="110" customFormat="1" ht="16.5" customHeight="1">
      <c r="A136" s="40" t="s">
        <v>382</v>
      </c>
      <c r="B136" s="37" t="s">
        <v>2</v>
      </c>
      <c r="C136" s="113" t="s">
        <v>19</v>
      </c>
      <c r="D136" s="113" t="s">
        <v>7</v>
      </c>
      <c r="E136" s="113" t="s">
        <v>416</v>
      </c>
      <c r="F136" s="114" t="s">
        <v>404</v>
      </c>
      <c r="G136" s="114" t="s">
        <v>393</v>
      </c>
      <c r="H136" s="113" t="s">
        <v>372</v>
      </c>
      <c r="I136" s="387">
        <f>'расходы за 2014 П.3'!H135</f>
        <v>750</v>
      </c>
      <c r="J136" s="387">
        <f>'расходы за 2014 П.3'!I135</f>
        <v>551.68079</v>
      </c>
      <c r="K136" s="277">
        <f t="shared" si="10"/>
        <v>-198.31921</v>
      </c>
      <c r="L136" s="297">
        <f t="shared" si="11"/>
        <v>73.55743866666667</v>
      </c>
    </row>
    <row r="137" spans="1:12" s="55" customFormat="1" ht="18" customHeight="1">
      <c r="A137" s="41" t="s">
        <v>167</v>
      </c>
      <c r="B137" s="37" t="s">
        <v>2</v>
      </c>
      <c r="C137" s="42" t="s">
        <v>19</v>
      </c>
      <c r="D137" s="43" t="s">
        <v>8</v>
      </c>
      <c r="E137" s="43"/>
      <c r="F137" s="43"/>
      <c r="G137" s="43"/>
      <c r="H137" s="43"/>
      <c r="I137" s="362">
        <f>SUM(I138)</f>
        <v>1000</v>
      </c>
      <c r="J137" s="362">
        <f>SUM(J138)</f>
        <v>0</v>
      </c>
      <c r="K137" s="261">
        <f t="shared" si="10"/>
        <v>-1000</v>
      </c>
      <c r="L137" s="298">
        <f t="shared" si="11"/>
        <v>0</v>
      </c>
    </row>
    <row r="138" spans="1:12" s="55" customFormat="1" ht="20.25" customHeight="1">
      <c r="A138" s="115" t="s">
        <v>365</v>
      </c>
      <c r="B138" s="33" t="s">
        <v>2</v>
      </c>
      <c r="C138" s="35" t="s">
        <v>19</v>
      </c>
      <c r="D138" s="35" t="s">
        <v>8</v>
      </c>
      <c r="E138" s="35" t="s">
        <v>9</v>
      </c>
      <c r="F138" s="35" t="s">
        <v>404</v>
      </c>
      <c r="G138" s="35" t="s">
        <v>5</v>
      </c>
      <c r="H138" s="109"/>
      <c r="I138" s="388">
        <f>I139</f>
        <v>1000</v>
      </c>
      <c r="J138" s="388">
        <f>J139</f>
        <v>0</v>
      </c>
      <c r="K138" s="319">
        <f t="shared" si="10"/>
        <v>-1000</v>
      </c>
      <c r="L138" s="295">
        <f t="shared" si="11"/>
        <v>0</v>
      </c>
    </row>
    <row r="139" spans="1:12" s="55" customFormat="1" ht="28.5" customHeight="1">
      <c r="A139" s="428" t="s">
        <v>420</v>
      </c>
      <c r="B139" s="37" t="s">
        <v>2</v>
      </c>
      <c r="C139" s="39" t="s">
        <v>19</v>
      </c>
      <c r="D139" s="39" t="s">
        <v>8</v>
      </c>
      <c r="E139" s="39" t="s">
        <v>9</v>
      </c>
      <c r="F139" s="56" t="s">
        <v>406</v>
      </c>
      <c r="G139" s="56" t="s">
        <v>419</v>
      </c>
      <c r="H139" s="112"/>
      <c r="I139" s="362">
        <f>I141</f>
        <v>1000</v>
      </c>
      <c r="J139" s="362">
        <f>J141</f>
        <v>0</v>
      </c>
      <c r="K139" s="261">
        <f t="shared" si="10"/>
        <v>-1000</v>
      </c>
      <c r="L139" s="320">
        <f t="shared" si="11"/>
        <v>0</v>
      </c>
    </row>
    <row r="140" spans="1:12" s="55" customFormat="1" ht="18" customHeight="1">
      <c r="A140" s="40" t="s">
        <v>380</v>
      </c>
      <c r="B140" s="37" t="s">
        <v>2</v>
      </c>
      <c r="C140" s="113" t="s">
        <v>19</v>
      </c>
      <c r="D140" s="113" t="s">
        <v>8</v>
      </c>
      <c r="E140" s="113" t="s">
        <v>9</v>
      </c>
      <c r="F140" s="113" t="s">
        <v>406</v>
      </c>
      <c r="G140" s="113" t="s">
        <v>419</v>
      </c>
      <c r="H140" s="113" t="s">
        <v>370</v>
      </c>
      <c r="I140" s="387">
        <f>'расходы за 2014 П.3'!H139</f>
        <v>1000</v>
      </c>
      <c r="J140" s="387">
        <f>'расходы за 2014 П.3'!I139</f>
        <v>0</v>
      </c>
      <c r="K140" s="277">
        <f>J140-I140</f>
        <v>-1000</v>
      </c>
      <c r="L140" s="320">
        <f>J140/I140*100</f>
        <v>0</v>
      </c>
    </row>
    <row r="141" spans="1:12" s="55" customFormat="1" ht="18" customHeight="1">
      <c r="A141" s="40" t="s">
        <v>382</v>
      </c>
      <c r="B141" s="37" t="s">
        <v>2</v>
      </c>
      <c r="C141" s="113" t="s">
        <v>19</v>
      </c>
      <c r="D141" s="113" t="s">
        <v>8</v>
      </c>
      <c r="E141" s="113" t="s">
        <v>9</v>
      </c>
      <c r="F141" s="113" t="s">
        <v>406</v>
      </c>
      <c r="G141" s="113" t="s">
        <v>419</v>
      </c>
      <c r="H141" s="113" t="s">
        <v>372</v>
      </c>
      <c r="I141" s="387">
        <f>'расходы за 2014 П.3'!H140</f>
        <v>1000</v>
      </c>
      <c r="J141" s="387">
        <f>'расходы за 2014 П.3'!I140</f>
        <v>0</v>
      </c>
      <c r="K141" s="277">
        <f t="shared" si="10"/>
        <v>-1000</v>
      </c>
      <c r="L141" s="320">
        <f t="shared" si="11"/>
        <v>0</v>
      </c>
    </row>
    <row r="142" spans="1:12" s="55" customFormat="1" ht="17.25" customHeight="1">
      <c r="A142" s="41" t="s">
        <v>173</v>
      </c>
      <c r="B142" s="37" t="s">
        <v>2</v>
      </c>
      <c r="C142" s="42" t="s">
        <v>19</v>
      </c>
      <c r="D142" s="43" t="s">
        <v>20</v>
      </c>
      <c r="E142" s="43"/>
      <c r="F142" s="43"/>
      <c r="G142" s="43"/>
      <c r="H142" s="43"/>
      <c r="I142" s="362">
        <f>I145+I143</f>
        <v>2661.99</v>
      </c>
      <c r="J142" s="362">
        <f>J145+J143</f>
        <v>2401.48923</v>
      </c>
      <c r="K142" s="261">
        <f t="shared" si="10"/>
        <v>-260.50076999999965</v>
      </c>
      <c r="L142" s="298">
        <f t="shared" si="11"/>
        <v>90.21405903102567</v>
      </c>
    </row>
    <row r="143" spans="1:12" s="55" customFormat="1" ht="24" customHeight="1" hidden="1">
      <c r="A143" s="36" t="s">
        <v>235</v>
      </c>
      <c r="B143" s="37" t="s">
        <v>2</v>
      </c>
      <c r="C143" s="39" t="s">
        <v>19</v>
      </c>
      <c r="D143" s="39" t="s">
        <v>20</v>
      </c>
      <c r="E143" s="39" t="s">
        <v>358</v>
      </c>
      <c r="F143" s="56" t="s">
        <v>4</v>
      </c>
      <c r="G143" s="56" t="s">
        <v>4</v>
      </c>
      <c r="H143" s="112"/>
      <c r="I143" s="386">
        <f>I144</f>
        <v>0</v>
      </c>
      <c r="J143" s="386">
        <f>J144</f>
        <v>0</v>
      </c>
      <c r="K143" s="276">
        <f t="shared" si="10"/>
        <v>0</v>
      </c>
      <c r="L143" s="296" t="e">
        <f t="shared" si="11"/>
        <v>#DIV/0!</v>
      </c>
    </row>
    <row r="144" spans="1:12" s="55" customFormat="1" ht="15.75" customHeight="1" hidden="1">
      <c r="A144" s="40" t="s">
        <v>232</v>
      </c>
      <c r="B144" s="37" t="s">
        <v>2</v>
      </c>
      <c r="C144" s="113" t="s">
        <v>19</v>
      </c>
      <c r="D144" s="113" t="s">
        <v>20</v>
      </c>
      <c r="E144" s="113" t="s">
        <v>358</v>
      </c>
      <c r="F144" s="114" t="s">
        <v>33</v>
      </c>
      <c r="G144" s="114" t="s">
        <v>4</v>
      </c>
      <c r="H144" s="113" t="s">
        <v>91</v>
      </c>
      <c r="I144" s="387">
        <f>'расходы за 2014 П.3'!H143</f>
        <v>0</v>
      </c>
      <c r="J144" s="387">
        <f>'расходы за 2014 П.3'!I143</f>
        <v>0</v>
      </c>
      <c r="K144" s="277">
        <f t="shared" si="10"/>
        <v>0</v>
      </c>
      <c r="L144" s="297" t="e">
        <f t="shared" si="11"/>
        <v>#DIV/0!</v>
      </c>
    </row>
    <row r="145" spans="1:12" ht="15">
      <c r="A145" s="32" t="s">
        <v>173</v>
      </c>
      <c r="B145" s="33" t="s">
        <v>2</v>
      </c>
      <c r="C145" s="116" t="s">
        <v>19</v>
      </c>
      <c r="D145" s="35" t="s">
        <v>20</v>
      </c>
      <c r="E145" s="35" t="s">
        <v>38</v>
      </c>
      <c r="F145" s="35" t="s">
        <v>404</v>
      </c>
      <c r="G145" s="35" t="s">
        <v>5</v>
      </c>
      <c r="H145" s="35"/>
      <c r="I145" s="360">
        <f>I147+I152+I157+I160</f>
        <v>2661.99</v>
      </c>
      <c r="J145" s="360">
        <f>J147+J152+J157+J160</f>
        <v>2401.48923</v>
      </c>
      <c r="K145" s="258">
        <f t="shared" si="10"/>
        <v>-260.50076999999965</v>
      </c>
      <c r="L145" s="295">
        <f t="shared" si="11"/>
        <v>90.21405903102567</v>
      </c>
    </row>
    <row r="146" spans="1:12" ht="15" hidden="1">
      <c r="A146" s="32" t="s">
        <v>175</v>
      </c>
      <c r="B146" s="37" t="s">
        <v>2</v>
      </c>
      <c r="C146" s="117" t="s">
        <v>19</v>
      </c>
      <c r="D146" s="39" t="s">
        <v>8</v>
      </c>
      <c r="E146" s="39" t="s">
        <v>172</v>
      </c>
      <c r="F146" s="39" t="s">
        <v>4</v>
      </c>
      <c r="G146" s="39" t="s">
        <v>4</v>
      </c>
      <c r="H146" s="39" t="s">
        <v>176</v>
      </c>
      <c r="I146" s="361"/>
      <c r="J146" s="361"/>
      <c r="K146" s="259">
        <f t="shared" si="10"/>
        <v>0</v>
      </c>
      <c r="L146" s="295" t="e">
        <f t="shared" si="11"/>
        <v>#DIV/0!</v>
      </c>
    </row>
    <row r="147" spans="1:12" ht="15.75" customHeight="1">
      <c r="A147" s="111" t="s">
        <v>177</v>
      </c>
      <c r="B147" s="37" t="s">
        <v>2</v>
      </c>
      <c r="C147" s="117" t="s">
        <v>19</v>
      </c>
      <c r="D147" s="39" t="s">
        <v>20</v>
      </c>
      <c r="E147" s="39" t="s">
        <v>38</v>
      </c>
      <c r="F147" s="39" t="s">
        <v>409</v>
      </c>
      <c r="G147" s="39" t="s">
        <v>417</v>
      </c>
      <c r="H147" s="39"/>
      <c r="I147" s="361">
        <f>I148</f>
        <v>1280</v>
      </c>
      <c r="J147" s="361">
        <f>J148</f>
        <v>1075.88501</v>
      </c>
      <c r="K147" s="259">
        <f t="shared" si="10"/>
        <v>-204.11499000000003</v>
      </c>
      <c r="L147" s="297">
        <f t="shared" si="11"/>
        <v>84.05351640625</v>
      </c>
    </row>
    <row r="148" spans="1:12" ht="15">
      <c r="A148" s="40" t="s">
        <v>380</v>
      </c>
      <c r="B148" s="37" t="s">
        <v>2</v>
      </c>
      <c r="C148" s="47" t="s">
        <v>19</v>
      </c>
      <c r="D148" s="113" t="s">
        <v>20</v>
      </c>
      <c r="E148" s="113" t="s">
        <v>38</v>
      </c>
      <c r="F148" s="113" t="s">
        <v>409</v>
      </c>
      <c r="G148" s="113" t="s">
        <v>417</v>
      </c>
      <c r="H148" s="113" t="s">
        <v>370</v>
      </c>
      <c r="I148" s="387">
        <f>I149</f>
        <v>1280</v>
      </c>
      <c r="J148" s="387">
        <f>J149</f>
        <v>1075.88501</v>
      </c>
      <c r="K148" s="277">
        <f>J148-I148</f>
        <v>-204.11499000000003</v>
      </c>
      <c r="L148" s="297">
        <f>J148/I148*100</f>
        <v>84.05351640625</v>
      </c>
    </row>
    <row r="149" spans="1:12" ht="18" customHeight="1">
      <c r="A149" s="40" t="s">
        <v>382</v>
      </c>
      <c r="B149" s="37" t="s">
        <v>2</v>
      </c>
      <c r="C149" s="47" t="s">
        <v>19</v>
      </c>
      <c r="D149" s="113" t="s">
        <v>20</v>
      </c>
      <c r="E149" s="113" t="s">
        <v>38</v>
      </c>
      <c r="F149" s="113" t="s">
        <v>409</v>
      </c>
      <c r="G149" s="113" t="s">
        <v>417</v>
      </c>
      <c r="H149" s="113" t="s">
        <v>372</v>
      </c>
      <c r="I149" s="387">
        <f>'расходы за 2014 П.3'!H148</f>
        <v>1280</v>
      </c>
      <c r="J149" s="387">
        <f>'расходы за 2014 П.3'!I148</f>
        <v>1075.88501</v>
      </c>
      <c r="K149" s="277">
        <f t="shared" si="10"/>
        <v>-204.11499000000003</v>
      </c>
      <c r="L149" s="297">
        <f t="shared" si="11"/>
        <v>84.05351640625</v>
      </c>
    </row>
    <row r="150" spans="1:12" s="110" customFormat="1" ht="15" hidden="1">
      <c r="A150" s="108" t="s">
        <v>178</v>
      </c>
      <c r="B150" s="37" t="s">
        <v>2</v>
      </c>
      <c r="C150" s="109" t="s">
        <v>19</v>
      </c>
      <c r="D150" s="109" t="s">
        <v>8</v>
      </c>
      <c r="E150" s="35" t="s">
        <v>179</v>
      </c>
      <c r="F150" s="35" t="s">
        <v>4</v>
      </c>
      <c r="G150" s="35" t="s">
        <v>4</v>
      </c>
      <c r="H150" s="109"/>
      <c r="I150" s="385"/>
      <c r="J150" s="385"/>
      <c r="K150" s="275">
        <f t="shared" si="10"/>
        <v>0</v>
      </c>
      <c r="L150" s="295" t="e">
        <f t="shared" si="11"/>
        <v>#DIV/0!</v>
      </c>
    </row>
    <row r="151" spans="1:12" s="110" customFormat="1" ht="15" hidden="1">
      <c r="A151" s="108" t="s">
        <v>180</v>
      </c>
      <c r="B151" s="37" t="s">
        <v>2</v>
      </c>
      <c r="C151" s="39" t="s">
        <v>19</v>
      </c>
      <c r="D151" s="39" t="s">
        <v>8</v>
      </c>
      <c r="E151" s="39" t="s">
        <v>179</v>
      </c>
      <c r="F151" s="56" t="s">
        <v>4</v>
      </c>
      <c r="G151" s="56" t="s">
        <v>4</v>
      </c>
      <c r="H151" s="39" t="s">
        <v>181</v>
      </c>
      <c r="I151" s="361"/>
      <c r="J151" s="361"/>
      <c r="K151" s="259">
        <f t="shared" si="10"/>
        <v>0</v>
      </c>
      <c r="L151" s="295" t="e">
        <f t="shared" si="11"/>
        <v>#DIV/0!</v>
      </c>
    </row>
    <row r="152" spans="1:12" s="110" customFormat="1" ht="28.5" customHeight="1" hidden="1">
      <c r="A152" s="111" t="s">
        <v>182</v>
      </c>
      <c r="B152" s="44" t="s">
        <v>2</v>
      </c>
      <c r="C152" s="45" t="s">
        <v>19</v>
      </c>
      <c r="D152" s="45" t="s">
        <v>20</v>
      </c>
      <c r="E152" s="45" t="s">
        <v>174</v>
      </c>
      <c r="F152" s="118" t="s">
        <v>8</v>
      </c>
      <c r="G152" s="118" t="s">
        <v>4</v>
      </c>
      <c r="H152" s="45"/>
      <c r="I152" s="368">
        <f>I153</f>
        <v>0</v>
      </c>
      <c r="J152" s="368">
        <f>J153</f>
        <v>0</v>
      </c>
      <c r="K152" s="262">
        <f t="shared" si="10"/>
        <v>0</v>
      </c>
      <c r="L152" s="296" t="e">
        <f t="shared" si="11"/>
        <v>#DIV/0!</v>
      </c>
    </row>
    <row r="153" spans="1:12" s="110" customFormat="1" ht="15.75" customHeight="1" hidden="1">
      <c r="A153" s="40" t="s">
        <v>380</v>
      </c>
      <c r="B153" s="44" t="s">
        <v>2</v>
      </c>
      <c r="C153" s="45" t="s">
        <v>19</v>
      </c>
      <c r="D153" s="45" t="s">
        <v>20</v>
      </c>
      <c r="E153" s="45" t="s">
        <v>174</v>
      </c>
      <c r="F153" s="118" t="s">
        <v>8</v>
      </c>
      <c r="G153" s="118" t="s">
        <v>4</v>
      </c>
      <c r="H153" s="39" t="s">
        <v>370</v>
      </c>
      <c r="I153" s="361">
        <f>I154</f>
        <v>0</v>
      </c>
      <c r="J153" s="361">
        <f>J154</f>
        <v>0</v>
      </c>
      <c r="K153" s="259">
        <f>J153-I153</f>
        <v>0</v>
      </c>
      <c r="L153" s="297" t="e">
        <f>J153/I153*100</f>
        <v>#DIV/0!</v>
      </c>
    </row>
    <row r="154" spans="1:12" s="110" customFormat="1" ht="15.75" customHeight="1" hidden="1">
      <c r="A154" s="40" t="s">
        <v>382</v>
      </c>
      <c r="B154" s="44" t="s">
        <v>2</v>
      </c>
      <c r="C154" s="45" t="s">
        <v>19</v>
      </c>
      <c r="D154" s="45" t="s">
        <v>20</v>
      </c>
      <c r="E154" s="45" t="s">
        <v>174</v>
      </c>
      <c r="F154" s="118" t="s">
        <v>8</v>
      </c>
      <c r="G154" s="118" t="s">
        <v>4</v>
      </c>
      <c r="H154" s="39" t="s">
        <v>372</v>
      </c>
      <c r="I154" s="361"/>
      <c r="J154" s="361"/>
      <c r="K154" s="259">
        <f t="shared" si="10"/>
        <v>0</v>
      </c>
      <c r="L154" s="297" t="e">
        <f t="shared" si="11"/>
        <v>#DIV/0!</v>
      </c>
    </row>
    <row r="155" spans="1:12" s="110" customFormat="1" ht="15" hidden="1">
      <c r="A155" s="119" t="s">
        <v>183</v>
      </c>
      <c r="B155" s="44" t="s">
        <v>2</v>
      </c>
      <c r="C155" s="45" t="s">
        <v>19</v>
      </c>
      <c r="D155" s="45" t="s">
        <v>20</v>
      </c>
      <c r="E155" s="45" t="s">
        <v>174</v>
      </c>
      <c r="F155" s="118" t="s">
        <v>20</v>
      </c>
      <c r="G155" s="118" t="s">
        <v>4</v>
      </c>
      <c r="H155" s="39"/>
      <c r="I155" s="361">
        <f>I156</f>
        <v>0</v>
      </c>
      <c r="J155" s="361">
        <f>J156</f>
        <v>0</v>
      </c>
      <c r="K155" s="259">
        <f t="shared" si="10"/>
        <v>0</v>
      </c>
      <c r="L155" s="297" t="e">
        <f t="shared" si="11"/>
        <v>#DIV/0!</v>
      </c>
    </row>
    <row r="156" spans="1:12" s="110" customFormat="1" ht="15" hidden="1">
      <c r="A156" s="40" t="s">
        <v>90</v>
      </c>
      <c r="B156" s="44" t="s">
        <v>2</v>
      </c>
      <c r="C156" s="45" t="s">
        <v>19</v>
      </c>
      <c r="D156" s="45" t="s">
        <v>20</v>
      </c>
      <c r="E156" s="45" t="s">
        <v>174</v>
      </c>
      <c r="F156" s="118" t="s">
        <v>20</v>
      </c>
      <c r="G156" s="118" t="s">
        <v>4</v>
      </c>
      <c r="H156" s="39" t="s">
        <v>91</v>
      </c>
      <c r="I156" s="361">
        <f>10-10</f>
        <v>0</v>
      </c>
      <c r="J156" s="361">
        <f>10-10</f>
        <v>0</v>
      </c>
      <c r="K156" s="259">
        <f t="shared" si="10"/>
        <v>0</v>
      </c>
      <c r="L156" s="297" t="e">
        <f t="shared" si="11"/>
        <v>#DIV/0!</v>
      </c>
    </row>
    <row r="157" spans="1:12" s="110" customFormat="1" ht="15" hidden="1">
      <c r="A157" s="111" t="s">
        <v>184</v>
      </c>
      <c r="B157" s="37" t="s">
        <v>2</v>
      </c>
      <c r="C157" s="39" t="s">
        <v>19</v>
      </c>
      <c r="D157" s="39" t="s">
        <v>20</v>
      </c>
      <c r="E157" s="39" t="s">
        <v>174</v>
      </c>
      <c r="F157" s="56" t="s">
        <v>33</v>
      </c>
      <c r="G157" s="56" t="s">
        <v>4</v>
      </c>
      <c r="H157" s="39"/>
      <c r="I157" s="368">
        <f>I158</f>
        <v>0</v>
      </c>
      <c r="J157" s="368">
        <f>J158</f>
        <v>0</v>
      </c>
      <c r="K157" s="262">
        <f>J157-I157</f>
        <v>0</v>
      </c>
      <c r="L157" s="296" t="e">
        <f>J157/I157*100</f>
        <v>#DIV/0!</v>
      </c>
    </row>
    <row r="158" spans="1:12" s="110" customFormat="1" ht="15" hidden="1">
      <c r="A158" s="40" t="s">
        <v>380</v>
      </c>
      <c r="B158" s="37" t="s">
        <v>2</v>
      </c>
      <c r="C158" s="39" t="s">
        <v>19</v>
      </c>
      <c r="D158" s="39" t="s">
        <v>20</v>
      </c>
      <c r="E158" s="39" t="s">
        <v>174</v>
      </c>
      <c r="F158" s="56" t="s">
        <v>33</v>
      </c>
      <c r="G158" s="56" t="s">
        <v>4</v>
      </c>
      <c r="H158" s="39" t="s">
        <v>370</v>
      </c>
      <c r="I158" s="361">
        <f>I159</f>
        <v>0</v>
      </c>
      <c r="J158" s="361">
        <f>J159</f>
        <v>0</v>
      </c>
      <c r="K158" s="259">
        <f>J158-I158</f>
        <v>0</v>
      </c>
      <c r="L158" s="297" t="e">
        <f>J158/I158*100</f>
        <v>#DIV/0!</v>
      </c>
    </row>
    <row r="159" spans="1:12" s="110" customFormat="1" ht="15" customHeight="1" hidden="1">
      <c r="A159" s="40" t="s">
        <v>382</v>
      </c>
      <c r="B159" s="37" t="s">
        <v>2</v>
      </c>
      <c r="C159" s="39" t="s">
        <v>19</v>
      </c>
      <c r="D159" s="39" t="s">
        <v>20</v>
      </c>
      <c r="E159" s="39" t="s">
        <v>174</v>
      </c>
      <c r="F159" s="56" t="s">
        <v>33</v>
      </c>
      <c r="G159" s="56" t="s">
        <v>4</v>
      </c>
      <c r="H159" s="39" t="s">
        <v>372</v>
      </c>
      <c r="I159" s="361"/>
      <c r="J159" s="361"/>
      <c r="K159" s="259">
        <f t="shared" si="10"/>
        <v>0</v>
      </c>
      <c r="L159" s="297" t="e">
        <f t="shared" si="11"/>
        <v>#DIV/0!</v>
      </c>
    </row>
    <row r="160" spans="1:12" ht="18" customHeight="1">
      <c r="A160" s="119" t="s">
        <v>185</v>
      </c>
      <c r="B160" s="37" t="s">
        <v>2</v>
      </c>
      <c r="C160" s="117" t="s">
        <v>19</v>
      </c>
      <c r="D160" s="39" t="s">
        <v>20</v>
      </c>
      <c r="E160" s="39" t="s">
        <v>38</v>
      </c>
      <c r="F160" s="39" t="s">
        <v>409</v>
      </c>
      <c r="G160" s="39" t="s">
        <v>418</v>
      </c>
      <c r="H160" s="45"/>
      <c r="I160" s="368">
        <f>I161</f>
        <v>1381.99</v>
      </c>
      <c r="J160" s="368">
        <f>J161</f>
        <v>1325.60422</v>
      </c>
      <c r="K160" s="262">
        <f t="shared" si="10"/>
        <v>-56.38578000000007</v>
      </c>
      <c r="L160" s="296">
        <f t="shared" si="11"/>
        <v>95.91995745265885</v>
      </c>
    </row>
    <row r="161" spans="1:12" ht="18" customHeight="1">
      <c r="A161" s="40" t="s">
        <v>380</v>
      </c>
      <c r="B161" s="37" t="s">
        <v>2</v>
      </c>
      <c r="C161" s="117" t="s">
        <v>19</v>
      </c>
      <c r="D161" s="39" t="s">
        <v>20</v>
      </c>
      <c r="E161" s="39" t="s">
        <v>38</v>
      </c>
      <c r="F161" s="39" t="s">
        <v>409</v>
      </c>
      <c r="G161" s="39" t="s">
        <v>418</v>
      </c>
      <c r="H161" s="39" t="s">
        <v>370</v>
      </c>
      <c r="I161" s="361">
        <f>I162</f>
        <v>1381.99</v>
      </c>
      <c r="J161" s="361">
        <f>J162</f>
        <v>1325.60422</v>
      </c>
      <c r="K161" s="259">
        <f>J161-I161</f>
        <v>-56.38578000000007</v>
      </c>
      <c r="L161" s="297">
        <f>J161/I161*100</f>
        <v>95.91995745265885</v>
      </c>
    </row>
    <row r="162" spans="1:12" ht="18" customHeight="1" thickBot="1">
      <c r="A162" s="40" t="s">
        <v>382</v>
      </c>
      <c r="B162" s="37" t="s">
        <v>2</v>
      </c>
      <c r="C162" s="117" t="s">
        <v>19</v>
      </c>
      <c r="D162" s="39" t="s">
        <v>20</v>
      </c>
      <c r="E162" s="39" t="s">
        <v>38</v>
      </c>
      <c r="F162" s="39" t="s">
        <v>409</v>
      </c>
      <c r="G162" s="39" t="s">
        <v>418</v>
      </c>
      <c r="H162" s="39" t="s">
        <v>372</v>
      </c>
      <c r="I162" s="361">
        <f>'расходы за 2014 П.3'!H161</f>
        <v>1381.99</v>
      </c>
      <c r="J162" s="361">
        <f>'расходы за 2014 П.3'!I161</f>
        <v>1325.60422</v>
      </c>
      <c r="K162" s="259">
        <f t="shared" si="10"/>
        <v>-56.38578000000007</v>
      </c>
      <c r="L162" s="297">
        <f t="shared" si="11"/>
        <v>95.91995745265885</v>
      </c>
    </row>
    <row r="163" spans="1:12" s="55" customFormat="1" ht="27.75" customHeight="1" hidden="1" thickBot="1">
      <c r="A163" s="41" t="s">
        <v>186</v>
      </c>
      <c r="B163" s="37" t="s">
        <v>2</v>
      </c>
      <c r="C163" s="99" t="s">
        <v>19</v>
      </c>
      <c r="D163" s="100" t="s">
        <v>33</v>
      </c>
      <c r="E163" s="100"/>
      <c r="F163" s="100"/>
      <c r="G163" s="100"/>
      <c r="H163" s="100"/>
      <c r="I163" s="382">
        <f>SUM(I164+I166)</f>
        <v>0</v>
      </c>
      <c r="J163" s="382">
        <f>SUM(J164+J166)</f>
        <v>0</v>
      </c>
      <c r="K163" s="273">
        <f t="shared" si="10"/>
        <v>0</v>
      </c>
      <c r="L163" s="317" t="e">
        <f t="shared" si="11"/>
        <v>#DIV/0!</v>
      </c>
    </row>
    <row r="164" spans="1:12" ht="15.75" hidden="1" thickBot="1">
      <c r="A164" s="32" t="s">
        <v>168</v>
      </c>
      <c r="B164" s="37" t="s">
        <v>2</v>
      </c>
      <c r="C164" s="120" t="s">
        <v>19</v>
      </c>
      <c r="D164" s="61" t="s">
        <v>33</v>
      </c>
      <c r="E164" s="61" t="s">
        <v>169</v>
      </c>
      <c r="F164" s="61" t="s">
        <v>4</v>
      </c>
      <c r="G164" s="61" t="s">
        <v>4</v>
      </c>
      <c r="H164" s="61"/>
      <c r="I164" s="369">
        <f>SUM(I165)</f>
        <v>0</v>
      </c>
      <c r="J164" s="369">
        <f>SUM(J165)</f>
        <v>0</v>
      </c>
      <c r="K164" s="263">
        <f t="shared" si="10"/>
        <v>0</v>
      </c>
      <c r="L164" s="306" t="e">
        <f t="shared" si="11"/>
        <v>#DIV/0!</v>
      </c>
    </row>
    <row r="165" spans="1:12" ht="30" customHeight="1" hidden="1" thickBot="1">
      <c r="A165" s="36" t="s">
        <v>170</v>
      </c>
      <c r="B165" s="37" t="s">
        <v>2</v>
      </c>
      <c r="C165" s="121" t="s">
        <v>19</v>
      </c>
      <c r="D165" s="63" t="s">
        <v>33</v>
      </c>
      <c r="E165" s="63" t="s">
        <v>169</v>
      </c>
      <c r="F165" s="63" t="s">
        <v>4</v>
      </c>
      <c r="G165" s="63" t="s">
        <v>4</v>
      </c>
      <c r="H165" s="63" t="s">
        <v>171</v>
      </c>
      <c r="I165" s="370"/>
      <c r="J165" s="370"/>
      <c r="K165" s="264">
        <f t="shared" si="10"/>
        <v>0</v>
      </c>
      <c r="L165" s="307" t="e">
        <f t="shared" si="11"/>
        <v>#DIV/0!</v>
      </c>
    </row>
    <row r="166" spans="1:12" ht="17.25" customHeight="1" hidden="1" thickBot="1">
      <c r="A166" s="32" t="s">
        <v>187</v>
      </c>
      <c r="B166" s="37" t="s">
        <v>2</v>
      </c>
      <c r="C166" s="120" t="s">
        <v>19</v>
      </c>
      <c r="D166" s="61" t="s">
        <v>33</v>
      </c>
      <c r="E166" s="61" t="s">
        <v>188</v>
      </c>
      <c r="F166" s="61" t="s">
        <v>4</v>
      </c>
      <c r="G166" s="61" t="s">
        <v>4</v>
      </c>
      <c r="H166" s="61"/>
      <c r="I166" s="369">
        <f>SUM(I167)</f>
        <v>0</v>
      </c>
      <c r="J166" s="369">
        <f>SUM(J167)</f>
        <v>0</v>
      </c>
      <c r="K166" s="263">
        <f t="shared" si="10"/>
        <v>0</v>
      </c>
      <c r="L166" s="306" t="e">
        <f t="shared" si="11"/>
        <v>#DIV/0!</v>
      </c>
    </row>
    <row r="167" spans="1:12" ht="15.75" hidden="1" thickBot="1">
      <c r="A167" s="111" t="s">
        <v>189</v>
      </c>
      <c r="B167" s="37" t="s">
        <v>2</v>
      </c>
      <c r="C167" s="62" t="s">
        <v>19</v>
      </c>
      <c r="D167" s="63" t="s">
        <v>33</v>
      </c>
      <c r="E167" s="63" t="s">
        <v>188</v>
      </c>
      <c r="F167" s="63" t="s">
        <v>4</v>
      </c>
      <c r="G167" s="63" t="s">
        <v>4</v>
      </c>
      <c r="H167" s="63" t="s">
        <v>176</v>
      </c>
      <c r="I167" s="370"/>
      <c r="J167" s="370"/>
      <c r="K167" s="264">
        <f t="shared" si="10"/>
        <v>0</v>
      </c>
      <c r="L167" s="307" t="e">
        <f t="shared" si="11"/>
        <v>#DIV/0!</v>
      </c>
    </row>
    <row r="168" spans="1:12" ht="15.75" hidden="1" thickBot="1">
      <c r="A168" s="122"/>
      <c r="B168" s="37" t="s">
        <v>2</v>
      </c>
      <c r="C168" s="123"/>
      <c r="D168" s="124"/>
      <c r="E168" s="124"/>
      <c r="F168" s="124"/>
      <c r="G168" s="124"/>
      <c r="H168" s="124"/>
      <c r="I168" s="389"/>
      <c r="J168" s="389"/>
      <c r="K168" s="321">
        <f t="shared" si="10"/>
        <v>0</v>
      </c>
      <c r="L168" s="322" t="e">
        <f t="shared" si="11"/>
        <v>#DIV/0!</v>
      </c>
    </row>
    <row r="169" spans="1:12" ht="15.75" hidden="1" thickBot="1">
      <c r="A169" s="125" t="s">
        <v>190</v>
      </c>
      <c r="B169" s="37" t="s">
        <v>2</v>
      </c>
      <c r="C169" s="126" t="s">
        <v>22</v>
      </c>
      <c r="D169" s="127"/>
      <c r="E169" s="127"/>
      <c r="F169" s="127"/>
      <c r="G169" s="127"/>
      <c r="H169" s="127"/>
      <c r="I169" s="390">
        <f>SUM(I171)</f>
        <v>0</v>
      </c>
      <c r="J169" s="390">
        <f>SUM(J171)</f>
        <v>0</v>
      </c>
      <c r="K169" s="323">
        <f t="shared" si="10"/>
        <v>0</v>
      </c>
      <c r="L169" s="324" t="e">
        <f t="shared" si="11"/>
        <v>#DIV/0!</v>
      </c>
    </row>
    <row r="170" spans="1:12" ht="15.75" hidden="1" thickBot="1">
      <c r="A170" s="41" t="s">
        <v>191</v>
      </c>
      <c r="B170" s="37" t="s">
        <v>2</v>
      </c>
      <c r="C170" s="128" t="s">
        <v>22</v>
      </c>
      <c r="D170" s="129" t="s">
        <v>8</v>
      </c>
      <c r="E170" s="129" t="s">
        <v>5</v>
      </c>
      <c r="F170" s="129" t="s">
        <v>4</v>
      </c>
      <c r="G170" s="129" t="s">
        <v>4</v>
      </c>
      <c r="H170" s="129" t="s">
        <v>5</v>
      </c>
      <c r="I170" s="391">
        <f>I171</f>
        <v>0</v>
      </c>
      <c r="J170" s="391">
        <f>J171</f>
        <v>0</v>
      </c>
      <c r="K170" s="325">
        <f t="shared" si="10"/>
        <v>0</v>
      </c>
      <c r="L170" s="326" t="e">
        <f t="shared" si="11"/>
        <v>#DIV/0!</v>
      </c>
    </row>
    <row r="171" spans="1:12" ht="15.75" hidden="1" thickBot="1">
      <c r="A171" s="130" t="s">
        <v>192</v>
      </c>
      <c r="B171" s="65" t="s">
        <v>2</v>
      </c>
      <c r="C171" s="66" t="s">
        <v>22</v>
      </c>
      <c r="D171" s="67" t="s">
        <v>8</v>
      </c>
      <c r="E171" s="67" t="s">
        <v>193</v>
      </c>
      <c r="F171" s="67" t="s">
        <v>4</v>
      </c>
      <c r="G171" s="67" t="s">
        <v>4</v>
      </c>
      <c r="H171" s="67" t="s">
        <v>194</v>
      </c>
      <c r="I171" s="371"/>
      <c r="J171" s="371"/>
      <c r="K171" s="265">
        <f t="shared" si="10"/>
        <v>0</v>
      </c>
      <c r="L171" s="308" t="e">
        <f t="shared" si="11"/>
        <v>#DIV/0!</v>
      </c>
    </row>
    <row r="172" spans="1:12" s="82" customFormat="1" ht="0.75" customHeight="1" thickBot="1">
      <c r="A172" s="79" t="s">
        <v>195</v>
      </c>
      <c r="B172" s="81" t="s">
        <v>2</v>
      </c>
      <c r="C172" s="131" t="s">
        <v>106</v>
      </c>
      <c r="D172" s="131"/>
      <c r="E172" s="131"/>
      <c r="F172" s="131"/>
      <c r="G172" s="131"/>
      <c r="H172" s="131"/>
      <c r="I172" s="392">
        <f>I199</f>
        <v>0</v>
      </c>
      <c r="J172" s="392">
        <f>J199</f>
        <v>0</v>
      </c>
      <c r="K172" s="278">
        <f t="shared" si="10"/>
        <v>0</v>
      </c>
      <c r="L172" s="327" t="e">
        <f t="shared" si="11"/>
        <v>#DIV/0!</v>
      </c>
    </row>
    <row r="173" spans="1:12" s="134" customFormat="1" ht="15" customHeight="1" hidden="1" thickBot="1">
      <c r="A173" s="57" t="s">
        <v>196</v>
      </c>
      <c r="B173" s="73" t="s">
        <v>2</v>
      </c>
      <c r="C173" s="132" t="s">
        <v>106</v>
      </c>
      <c r="D173" s="132" t="s">
        <v>7</v>
      </c>
      <c r="E173" s="133"/>
      <c r="F173" s="133"/>
      <c r="G173" s="133"/>
      <c r="H173" s="132"/>
      <c r="I173" s="393">
        <f>SUM(I174)</f>
        <v>0</v>
      </c>
      <c r="J173" s="393">
        <f>SUM(J174)</f>
        <v>0</v>
      </c>
      <c r="K173" s="279">
        <f t="shared" si="10"/>
        <v>0</v>
      </c>
      <c r="L173" s="315" t="e">
        <f t="shared" si="11"/>
        <v>#DIV/0!</v>
      </c>
    </row>
    <row r="174" spans="1:12" s="26" customFormat="1" ht="15.75" hidden="1" thickBot="1">
      <c r="A174" s="32" t="s">
        <v>197</v>
      </c>
      <c r="B174" s="37" t="s">
        <v>2</v>
      </c>
      <c r="C174" s="95" t="s">
        <v>106</v>
      </c>
      <c r="D174" s="95" t="s">
        <v>7</v>
      </c>
      <c r="E174" s="61" t="s">
        <v>46</v>
      </c>
      <c r="F174" s="61" t="s">
        <v>4</v>
      </c>
      <c r="G174" s="61" t="s">
        <v>4</v>
      </c>
      <c r="H174" s="95"/>
      <c r="I174" s="394">
        <f>SUM(I175)</f>
        <v>0</v>
      </c>
      <c r="J174" s="394">
        <f>SUM(J175)</f>
        <v>0</v>
      </c>
      <c r="K174" s="280">
        <f t="shared" si="10"/>
        <v>0</v>
      </c>
      <c r="L174" s="306" t="e">
        <f t="shared" si="11"/>
        <v>#DIV/0!</v>
      </c>
    </row>
    <row r="175" spans="1:12" s="26" customFormat="1" ht="15.75" hidden="1" thickBot="1">
      <c r="A175" s="36" t="s">
        <v>198</v>
      </c>
      <c r="B175" s="37" t="s">
        <v>2</v>
      </c>
      <c r="C175" s="135" t="s">
        <v>106</v>
      </c>
      <c r="D175" s="63" t="s">
        <v>7</v>
      </c>
      <c r="E175" s="63" t="s">
        <v>46</v>
      </c>
      <c r="F175" s="63" t="s">
        <v>4</v>
      </c>
      <c r="G175" s="63" t="s">
        <v>4</v>
      </c>
      <c r="H175" s="63" t="s">
        <v>199</v>
      </c>
      <c r="I175" s="370"/>
      <c r="J175" s="370"/>
      <c r="K175" s="264">
        <f t="shared" si="10"/>
        <v>0</v>
      </c>
      <c r="L175" s="307" t="e">
        <f t="shared" si="11"/>
        <v>#DIV/0!</v>
      </c>
    </row>
    <row r="176" spans="1:12" s="107" customFormat="1" ht="15.75" hidden="1" thickBot="1">
      <c r="A176" s="41" t="s">
        <v>200</v>
      </c>
      <c r="B176" s="37" t="s">
        <v>2</v>
      </c>
      <c r="C176" s="136" t="s">
        <v>106</v>
      </c>
      <c r="D176" s="136" t="s">
        <v>8</v>
      </c>
      <c r="E176" s="100"/>
      <c r="F176" s="100"/>
      <c r="G176" s="100"/>
      <c r="H176" s="136"/>
      <c r="I176" s="395">
        <f>SUM(I179+I181+I183)+I178+I188+I190</f>
        <v>0</v>
      </c>
      <c r="J176" s="395">
        <f>SUM(J179+J181+J183)+J178+J188+J190</f>
        <v>0</v>
      </c>
      <c r="K176" s="328">
        <f t="shared" si="10"/>
        <v>0</v>
      </c>
      <c r="L176" s="317" t="e">
        <f t="shared" si="11"/>
        <v>#DIV/0!</v>
      </c>
    </row>
    <row r="177" spans="1:12" s="107" customFormat="1" ht="15.75" hidden="1" thickBot="1">
      <c r="A177" s="137" t="s">
        <v>168</v>
      </c>
      <c r="B177" s="37" t="s">
        <v>2</v>
      </c>
      <c r="C177" s="95" t="s">
        <v>106</v>
      </c>
      <c r="D177" s="95" t="s">
        <v>8</v>
      </c>
      <c r="E177" s="129" t="s">
        <v>169</v>
      </c>
      <c r="F177" s="129" t="s">
        <v>201</v>
      </c>
      <c r="G177" s="129" t="s">
        <v>4</v>
      </c>
      <c r="H177" s="138"/>
      <c r="I177" s="396">
        <f>SUM(I178)</f>
        <v>0</v>
      </c>
      <c r="J177" s="396">
        <f>SUM(J178)</f>
        <v>0</v>
      </c>
      <c r="K177" s="329">
        <f t="shared" si="10"/>
        <v>0</v>
      </c>
      <c r="L177" s="306" t="e">
        <f t="shared" si="11"/>
        <v>#DIV/0!</v>
      </c>
    </row>
    <row r="178" spans="1:12" s="107" customFormat="1" ht="15.75" hidden="1" thickBot="1">
      <c r="A178" s="137" t="s">
        <v>170</v>
      </c>
      <c r="B178" s="37" t="s">
        <v>2</v>
      </c>
      <c r="C178" s="139" t="s">
        <v>106</v>
      </c>
      <c r="D178" s="102" t="s">
        <v>8</v>
      </c>
      <c r="E178" s="129" t="s">
        <v>169</v>
      </c>
      <c r="F178" s="129" t="s">
        <v>4</v>
      </c>
      <c r="G178" s="129" t="s">
        <v>4</v>
      </c>
      <c r="H178" s="138" t="s">
        <v>171</v>
      </c>
      <c r="I178" s="396"/>
      <c r="J178" s="396"/>
      <c r="K178" s="329">
        <f t="shared" si="10"/>
        <v>0</v>
      </c>
      <c r="L178" s="326" t="e">
        <f t="shared" si="11"/>
        <v>#DIV/0!</v>
      </c>
    </row>
    <row r="179" spans="1:12" s="110" customFormat="1" ht="15.75" hidden="1" thickBot="1">
      <c r="A179" s="32" t="s">
        <v>202</v>
      </c>
      <c r="B179" s="37" t="s">
        <v>2</v>
      </c>
      <c r="C179" s="95" t="s">
        <v>106</v>
      </c>
      <c r="D179" s="95" t="s">
        <v>8</v>
      </c>
      <c r="E179" s="61" t="s">
        <v>203</v>
      </c>
      <c r="F179" s="95" t="s">
        <v>109</v>
      </c>
      <c r="G179" s="95" t="s">
        <v>109</v>
      </c>
      <c r="H179" s="95"/>
      <c r="I179" s="394">
        <f>SUM(I180)</f>
        <v>0</v>
      </c>
      <c r="J179" s="394">
        <f>SUM(J180)</f>
        <v>0</v>
      </c>
      <c r="K179" s="280">
        <f t="shared" si="10"/>
        <v>0</v>
      </c>
      <c r="L179" s="306" t="e">
        <f t="shared" si="11"/>
        <v>#DIV/0!</v>
      </c>
    </row>
    <row r="180" spans="1:12" s="110" customFormat="1" ht="15.75" hidden="1" thickBot="1">
      <c r="A180" s="36" t="s">
        <v>198</v>
      </c>
      <c r="B180" s="37" t="s">
        <v>2</v>
      </c>
      <c r="C180" s="139" t="s">
        <v>106</v>
      </c>
      <c r="D180" s="102" t="s">
        <v>8</v>
      </c>
      <c r="E180" s="63" t="s">
        <v>203</v>
      </c>
      <c r="F180" s="102" t="s">
        <v>109</v>
      </c>
      <c r="G180" s="102" t="s">
        <v>109</v>
      </c>
      <c r="H180" s="102" t="s">
        <v>199</v>
      </c>
      <c r="I180" s="397"/>
      <c r="J180" s="397"/>
      <c r="K180" s="281">
        <f t="shared" si="10"/>
        <v>0</v>
      </c>
      <c r="L180" s="307" t="e">
        <f t="shared" si="11"/>
        <v>#DIV/0!</v>
      </c>
    </row>
    <row r="181" spans="1:12" s="110" customFormat="1" ht="15.75" hidden="1" thickBot="1">
      <c r="A181" s="32" t="s">
        <v>204</v>
      </c>
      <c r="B181" s="37" t="s">
        <v>2</v>
      </c>
      <c r="C181" s="95" t="s">
        <v>106</v>
      </c>
      <c r="D181" s="95" t="s">
        <v>8</v>
      </c>
      <c r="E181" s="61" t="s">
        <v>205</v>
      </c>
      <c r="F181" s="61" t="s">
        <v>4</v>
      </c>
      <c r="G181" s="61" t="s">
        <v>4</v>
      </c>
      <c r="H181" s="95"/>
      <c r="I181" s="394">
        <f>SUM(I182)</f>
        <v>0</v>
      </c>
      <c r="J181" s="394">
        <f>SUM(J182)</f>
        <v>0</v>
      </c>
      <c r="K181" s="280">
        <f t="shared" si="10"/>
        <v>0</v>
      </c>
      <c r="L181" s="306" t="e">
        <f t="shared" si="11"/>
        <v>#DIV/0!</v>
      </c>
    </row>
    <row r="182" spans="1:12" s="110" customFormat="1" ht="15.75" hidden="1" thickBot="1">
      <c r="A182" s="36" t="s">
        <v>198</v>
      </c>
      <c r="B182" s="37" t="s">
        <v>2</v>
      </c>
      <c r="C182" s="139" t="s">
        <v>106</v>
      </c>
      <c r="D182" s="102" t="s">
        <v>8</v>
      </c>
      <c r="E182" s="63" t="s">
        <v>205</v>
      </c>
      <c r="F182" s="63" t="s">
        <v>4</v>
      </c>
      <c r="G182" s="63" t="s">
        <v>4</v>
      </c>
      <c r="H182" s="102" t="s">
        <v>199</v>
      </c>
      <c r="I182" s="397"/>
      <c r="J182" s="397"/>
      <c r="K182" s="281">
        <f t="shared" si="10"/>
        <v>0</v>
      </c>
      <c r="L182" s="307" t="e">
        <f t="shared" si="11"/>
        <v>#DIV/0!</v>
      </c>
    </row>
    <row r="183" spans="1:12" s="110" customFormat="1" ht="15.75" hidden="1" thickBot="1">
      <c r="A183" s="32" t="s">
        <v>206</v>
      </c>
      <c r="B183" s="37" t="s">
        <v>2</v>
      </c>
      <c r="C183" s="95" t="s">
        <v>106</v>
      </c>
      <c r="D183" s="95" t="s">
        <v>8</v>
      </c>
      <c r="E183" s="61" t="s">
        <v>207</v>
      </c>
      <c r="F183" s="61" t="s">
        <v>4</v>
      </c>
      <c r="G183" s="61" t="s">
        <v>4</v>
      </c>
      <c r="H183" s="95"/>
      <c r="I183" s="394">
        <f>SUM(I184)</f>
        <v>0</v>
      </c>
      <c r="J183" s="394">
        <f>SUM(J184)</f>
        <v>0</v>
      </c>
      <c r="K183" s="280">
        <f t="shared" si="10"/>
        <v>0</v>
      </c>
      <c r="L183" s="306" t="e">
        <f t="shared" si="11"/>
        <v>#DIV/0!</v>
      </c>
    </row>
    <row r="184" spans="1:12" s="140" customFormat="1" ht="15.75" hidden="1" thickBot="1">
      <c r="A184" s="36" t="s">
        <v>198</v>
      </c>
      <c r="B184" s="37" t="s">
        <v>2</v>
      </c>
      <c r="C184" s="139" t="s">
        <v>106</v>
      </c>
      <c r="D184" s="102" t="s">
        <v>8</v>
      </c>
      <c r="E184" s="63" t="s">
        <v>207</v>
      </c>
      <c r="F184" s="63" t="s">
        <v>4</v>
      </c>
      <c r="G184" s="63" t="s">
        <v>4</v>
      </c>
      <c r="H184" s="102" t="s">
        <v>199</v>
      </c>
      <c r="I184" s="397"/>
      <c r="J184" s="397"/>
      <c r="K184" s="281">
        <f t="shared" si="10"/>
        <v>0</v>
      </c>
      <c r="L184" s="307" t="e">
        <f t="shared" si="11"/>
        <v>#DIV/0!</v>
      </c>
    </row>
    <row r="185" spans="1:12" s="55" customFormat="1" ht="15.75" hidden="1" thickBot="1">
      <c r="A185" s="41" t="s">
        <v>208</v>
      </c>
      <c r="B185" s="37" t="s">
        <v>2</v>
      </c>
      <c r="C185" s="136" t="s">
        <v>106</v>
      </c>
      <c r="D185" s="100" t="s">
        <v>8</v>
      </c>
      <c r="E185" s="100"/>
      <c r="F185" s="100"/>
      <c r="G185" s="100"/>
      <c r="H185" s="100"/>
      <c r="I185" s="382">
        <f>SUM(I186)</f>
        <v>0</v>
      </c>
      <c r="J185" s="382">
        <f>SUM(J186)</f>
        <v>0</v>
      </c>
      <c r="K185" s="273">
        <f t="shared" si="10"/>
        <v>0</v>
      </c>
      <c r="L185" s="317" t="e">
        <f t="shared" si="11"/>
        <v>#DIV/0!</v>
      </c>
    </row>
    <row r="186" spans="1:12" ht="15.75" hidden="1" thickBot="1">
      <c r="A186" s="32" t="s">
        <v>209</v>
      </c>
      <c r="B186" s="37" t="s">
        <v>2</v>
      </c>
      <c r="C186" s="120" t="s">
        <v>106</v>
      </c>
      <c r="D186" s="61" t="s">
        <v>19</v>
      </c>
      <c r="E186" s="61" t="s">
        <v>210</v>
      </c>
      <c r="F186" s="61" t="s">
        <v>4</v>
      </c>
      <c r="G186" s="61" t="s">
        <v>4</v>
      </c>
      <c r="H186" s="61"/>
      <c r="I186" s="369">
        <f>SUM(I187)</f>
        <v>0</v>
      </c>
      <c r="J186" s="369">
        <f>SUM(J187)</f>
        <v>0</v>
      </c>
      <c r="K186" s="263">
        <f t="shared" si="10"/>
        <v>0</v>
      </c>
      <c r="L186" s="306" t="e">
        <f t="shared" si="11"/>
        <v>#DIV/0!</v>
      </c>
    </row>
    <row r="187" spans="1:12" s="90" customFormat="1" ht="15.75" hidden="1" thickBot="1">
      <c r="A187" s="36" t="s">
        <v>208</v>
      </c>
      <c r="B187" s="37" t="s">
        <v>2</v>
      </c>
      <c r="C187" s="121" t="s">
        <v>106</v>
      </c>
      <c r="D187" s="63" t="s">
        <v>19</v>
      </c>
      <c r="E187" s="63" t="s">
        <v>210</v>
      </c>
      <c r="F187" s="63" t="s">
        <v>4</v>
      </c>
      <c r="G187" s="63" t="s">
        <v>4</v>
      </c>
      <c r="H187" s="63" t="s">
        <v>211</v>
      </c>
      <c r="I187" s="370"/>
      <c r="J187" s="370"/>
      <c r="K187" s="264">
        <f t="shared" si="10"/>
        <v>0</v>
      </c>
      <c r="L187" s="307" t="e">
        <f t="shared" si="11"/>
        <v>#DIV/0!</v>
      </c>
    </row>
    <row r="188" spans="1:12" s="143" customFormat="1" ht="15.75" hidden="1" thickBot="1">
      <c r="A188" s="36" t="s">
        <v>212</v>
      </c>
      <c r="B188" s="37" t="s">
        <v>2</v>
      </c>
      <c r="C188" s="141" t="s">
        <v>106</v>
      </c>
      <c r="D188" s="141" t="s">
        <v>8</v>
      </c>
      <c r="E188" s="142" t="s">
        <v>213</v>
      </c>
      <c r="F188" s="142" t="s">
        <v>4</v>
      </c>
      <c r="G188" s="142" t="s">
        <v>4</v>
      </c>
      <c r="H188" s="142"/>
      <c r="I188" s="398">
        <f>SUM(I189)</f>
        <v>0</v>
      </c>
      <c r="J188" s="398">
        <f>SUM(J189)</f>
        <v>0</v>
      </c>
      <c r="K188" s="288">
        <f t="shared" si="10"/>
        <v>0</v>
      </c>
      <c r="L188" s="330" t="e">
        <f t="shared" si="11"/>
        <v>#DIV/0!</v>
      </c>
    </row>
    <row r="189" spans="1:12" s="90" customFormat="1" ht="15.75" hidden="1" thickBot="1">
      <c r="A189" s="36" t="s">
        <v>214</v>
      </c>
      <c r="B189" s="37" t="s">
        <v>2</v>
      </c>
      <c r="C189" s="139" t="s">
        <v>106</v>
      </c>
      <c r="D189" s="102" t="s">
        <v>8</v>
      </c>
      <c r="E189" s="63" t="s">
        <v>213</v>
      </c>
      <c r="F189" s="63" t="s">
        <v>4</v>
      </c>
      <c r="G189" s="63" t="s">
        <v>4</v>
      </c>
      <c r="H189" s="102" t="s">
        <v>215</v>
      </c>
      <c r="I189" s="397"/>
      <c r="J189" s="397"/>
      <c r="K189" s="281">
        <f t="shared" si="10"/>
        <v>0</v>
      </c>
      <c r="L189" s="307" t="e">
        <f t="shared" si="11"/>
        <v>#DIV/0!</v>
      </c>
    </row>
    <row r="190" spans="1:12" s="90" customFormat="1" ht="15.75" hidden="1" thickBot="1">
      <c r="A190" s="36" t="s">
        <v>212</v>
      </c>
      <c r="B190" s="37" t="s">
        <v>2</v>
      </c>
      <c r="C190" s="141" t="s">
        <v>106</v>
      </c>
      <c r="D190" s="141" t="s">
        <v>8</v>
      </c>
      <c r="E190" s="142" t="s">
        <v>213</v>
      </c>
      <c r="F190" s="142" t="s">
        <v>4</v>
      </c>
      <c r="G190" s="142" t="s">
        <v>4</v>
      </c>
      <c r="H190" s="142"/>
      <c r="I190" s="398">
        <f>SUM(I191)</f>
        <v>0</v>
      </c>
      <c r="J190" s="398">
        <f>SUM(J191)</f>
        <v>0</v>
      </c>
      <c r="K190" s="288">
        <f t="shared" si="10"/>
        <v>0</v>
      </c>
      <c r="L190" s="330" t="e">
        <f t="shared" si="11"/>
        <v>#DIV/0!</v>
      </c>
    </row>
    <row r="191" spans="1:12" s="90" customFormat="1" ht="23.25" customHeight="1" hidden="1" thickBot="1">
      <c r="A191" s="36" t="s">
        <v>216</v>
      </c>
      <c r="B191" s="37" t="s">
        <v>2</v>
      </c>
      <c r="C191" s="139" t="s">
        <v>106</v>
      </c>
      <c r="D191" s="102" t="s">
        <v>8</v>
      </c>
      <c r="E191" s="63" t="s">
        <v>213</v>
      </c>
      <c r="F191" s="63" t="s">
        <v>4</v>
      </c>
      <c r="G191" s="63" t="s">
        <v>4</v>
      </c>
      <c r="H191" s="102" t="s">
        <v>217</v>
      </c>
      <c r="I191" s="397"/>
      <c r="J191" s="397"/>
      <c r="K191" s="281">
        <f t="shared" si="10"/>
        <v>0</v>
      </c>
      <c r="L191" s="307" t="e">
        <f t="shared" si="11"/>
        <v>#DIV/0!</v>
      </c>
    </row>
    <row r="192" spans="1:13" s="144" customFormat="1" ht="15.75" hidden="1" thickBot="1">
      <c r="A192" s="41" t="s">
        <v>218</v>
      </c>
      <c r="B192" s="37" t="s">
        <v>2</v>
      </c>
      <c r="C192" s="136" t="s">
        <v>106</v>
      </c>
      <c r="D192" s="100" t="s">
        <v>106</v>
      </c>
      <c r="E192" s="100"/>
      <c r="F192" s="100"/>
      <c r="G192" s="100"/>
      <c r="H192" s="100"/>
      <c r="I192" s="382">
        <f>I193+I197</f>
        <v>0</v>
      </c>
      <c r="J192" s="382">
        <f>J193+J197</f>
        <v>0</v>
      </c>
      <c r="K192" s="273">
        <f t="shared" si="10"/>
        <v>0</v>
      </c>
      <c r="L192" s="317" t="e">
        <f t="shared" si="11"/>
        <v>#DIV/0!</v>
      </c>
      <c r="M192" s="93">
        <v>0</v>
      </c>
    </row>
    <row r="193" spans="1:12" ht="15.75" hidden="1" thickBot="1">
      <c r="A193" s="32" t="s">
        <v>219</v>
      </c>
      <c r="B193" s="37" t="s">
        <v>2</v>
      </c>
      <c r="C193" s="95" t="s">
        <v>106</v>
      </c>
      <c r="D193" s="61" t="s">
        <v>106</v>
      </c>
      <c r="E193" s="61">
        <v>431</v>
      </c>
      <c r="F193" s="61" t="s">
        <v>4</v>
      </c>
      <c r="G193" s="61" t="s">
        <v>4</v>
      </c>
      <c r="H193" s="145"/>
      <c r="I193" s="399">
        <f>SUM(I194)</f>
        <v>0</v>
      </c>
      <c r="J193" s="399">
        <f>SUM(J194)</f>
        <v>0</v>
      </c>
      <c r="K193" s="283">
        <f aca="true" t="shared" si="12" ref="K193:K272">J193-I193</f>
        <v>0</v>
      </c>
      <c r="L193" s="306" t="e">
        <f aca="true" t="shared" si="13" ref="L193:L272">J193/I193*100</f>
        <v>#DIV/0!</v>
      </c>
    </row>
    <row r="194" spans="1:12" ht="15.75" hidden="1" thickBot="1">
      <c r="A194" s="36" t="s">
        <v>198</v>
      </c>
      <c r="B194" s="37" t="s">
        <v>2</v>
      </c>
      <c r="C194" s="139" t="s">
        <v>106</v>
      </c>
      <c r="D194" s="63" t="s">
        <v>106</v>
      </c>
      <c r="E194" s="63">
        <v>431</v>
      </c>
      <c r="F194" s="63" t="s">
        <v>4</v>
      </c>
      <c r="G194" s="63" t="s">
        <v>4</v>
      </c>
      <c r="H194" s="146">
        <v>327</v>
      </c>
      <c r="I194" s="397"/>
      <c r="J194" s="397"/>
      <c r="K194" s="281">
        <f t="shared" si="12"/>
        <v>0</v>
      </c>
      <c r="L194" s="307" t="e">
        <f t="shared" si="13"/>
        <v>#DIV/0!</v>
      </c>
    </row>
    <row r="195" spans="1:12" ht="15.75" hidden="1" thickBot="1">
      <c r="A195" s="32" t="s">
        <v>220</v>
      </c>
      <c r="B195" s="37" t="s">
        <v>2</v>
      </c>
      <c r="C195" s="139" t="s">
        <v>106</v>
      </c>
      <c r="D195" s="63" t="s">
        <v>106</v>
      </c>
      <c r="E195" s="63" t="s">
        <v>221</v>
      </c>
      <c r="F195" s="63" t="s">
        <v>4</v>
      </c>
      <c r="G195" s="63" t="s">
        <v>4</v>
      </c>
      <c r="H195" s="146"/>
      <c r="I195" s="397"/>
      <c r="J195" s="397"/>
      <c r="K195" s="281">
        <f t="shared" si="12"/>
        <v>0</v>
      </c>
      <c r="L195" s="307" t="e">
        <f t="shared" si="13"/>
        <v>#DIV/0!</v>
      </c>
    </row>
    <row r="196" spans="1:12" ht="15.75" hidden="1" thickBot="1">
      <c r="A196" s="36" t="s">
        <v>222</v>
      </c>
      <c r="B196" s="37" t="s">
        <v>2</v>
      </c>
      <c r="C196" s="139" t="s">
        <v>106</v>
      </c>
      <c r="D196" s="63" t="s">
        <v>106</v>
      </c>
      <c r="E196" s="63" t="s">
        <v>221</v>
      </c>
      <c r="F196" s="63" t="s">
        <v>4</v>
      </c>
      <c r="G196" s="63" t="s">
        <v>4</v>
      </c>
      <c r="H196" s="146">
        <v>452</v>
      </c>
      <c r="I196" s="397"/>
      <c r="J196" s="397"/>
      <c r="K196" s="281">
        <f t="shared" si="12"/>
        <v>0</v>
      </c>
      <c r="L196" s="307" t="e">
        <f t="shared" si="13"/>
        <v>#DIV/0!</v>
      </c>
    </row>
    <row r="197" spans="1:12" ht="15.75" hidden="1" thickBot="1">
      <c r="A197" s="32" t="s">
        <v>178</v>
      </c>
      <c r="B197" s="37" t="s">
        <v>2</v>
      </c>
      <c r="C197" s="95" t="s">
        <v>106</v>
      </c>
      <c r="D197" s="61" t="s">
        <v>106</v>
      </c>
      <c r="E197" s="61" t="s">
        <v>179</v>
      </c>
      <c r="F197" s="61" t="s">
        <v>4</v>
      </c>
      <c r="G197" s="61" t="s">
        <v>4</v>
      </c>
      <c r="H197" s="61"/>
      <c r="I197" s="369">
        <f>SUM(I198)</f>
        <v>0</v>
      </c>
      <c r="J197" s="369">
        <f>SUM(J198)</f>
        <v>0</v>
      </c>
      <c r="K197" s="263">
        <f t="shared" si="12"/>
        <v>0</v>
      </c>
      <c r="L197" s="306" t="e">
        <f t="shared" si="13"/>
        <v>#DIV/0!</v>
      </c>
    </row>
    <row r="198" spans="1:12" ht="27" hidden="1" thickBot="1">
      <c r="A198" s="36" t="s">
        <v>223</v>
      </c>
      <c r="B198" s="37" t="s">
        <v>2</v>
      </c>
      <c r="C198" s="139" t="s">
        <v>106</v>
      </c>
      <c r="D198" s="63" t="s">
        <v>106</v>
      </c>
      <c r="E198" s="63" t="s">
        <v>179</v>
      </c>
      <c r="F198" s="63" t="s">
        <v>4</v>
      </c>
      <c r="G198" s="63" t="s">
        <v>4</v>
      </c>
      <c r="H198" s="63" t="s">
        <v>224</v>
      </c>
      <c r="I198" s="370"/>
      <c r="J198" s="370"/>
      <c r="K198" s="264">
        <f t="shared" si="12"/>
        <v>0</v>
      </c>
      <c r="L198" s="307" t="e">
        <f t="shared" si="13"/>
        <v>#DIV/0!</v>
      </c>
    </row>
    <row r="199" spans="1:12" s="55" customFormat="1" ht="15.75" hidden="1" thickBot="1">
      <c r="A199" s="41" t="s">
        <v>225</v>
      </c>
      <c r="B199" s="37" t="s">
        <v>2</v>
      </c>
      <c r="C199" s="136" t="s">
        <v>106</v>
      </c>
      <c r="D199" s="100" t="s">
        <v>32</v>
      </c>
      <c r="E199" s="100"/>
      <c r="F199" s="100"/>
      <c r="G199" s="100"/>
      <c r="H199" s="100"/>
      <c r="I199" s="382">
        <f>SUM(I200+I202)</f>
        <v>0</v>
      </c>
      <c r="J199" s="382">
        <f>SUM(J200+J202)</f>
        <v>0</v>
      </c>
      <c r="K199" s="273">
        <f t="shared" si="12"/>
        <v>0</v>
      </c>
      <c r="L199" s="317" t="e">
        <f t="shared" si="13"/>
        <v>#DIV/0!</v>
      </c>
    </row>
    <row r="200" spans="1:12" ht="15.75" hidden="1" thickBot="1">
      <c r="A200" s="32" t="s">
        <v>226</v>
      </c>
      <c r="B200" s="37" t="s">
        <v>2</v>
      </c>
      <c r="C200" s="95" t="s">
        <v>106</v>
      </c>
      <c r="D200" s="61" t="s">
        <v>32</v>
      </c>
      <c r="E200" s="61" t="s">
        <v>227</v>
      </c>
      <c r="F200" s="61" t="s">
        <v>4</v>
      </c>
      <c r="G200" s="61" t="s">
        <v>4</v>
      </c>
      <c r="H200" s="61"/>
      <c r="I200" s="369">
        <f>SUM(I201)</f>
        <v>0</v>
      </c>
      <c r="J200" s="369">
        <f>SUM(J201)</f>
        <v>0</v>
      </c>
      <c r="K200" s="263">
        <f t="shared" si="12"/>
        <v>0</v>
      </c>
      <c r="L200" s="306" t="e">
        <f t="shared" si="13"/>
        <v>#DIV/0!</v>
      </c>
    </row>
    <row r="201" spans="1:12" s="90" customFormat="1" ht="15.75" hidden="1" thickBot="1">
      <c r="A201" s="36" t="s">
        <v>216</v>
      </c>
      <c r="B201" s="37" t="s">
        <v>2</v>
      </c>
      <c r="C201" s="139" t="s">
        <v>106</v>
      </c>
      <c r="D201" s="63" t="s">
        <v>32</v>
      </c>
      <c r="E201" s="63" t="s">
        <v>227</v>
      </c>
      <c r="F201" s="63" t="s">
        <v>4</v>
      </c>
      <c r="G201" s="63" t="s">
        <v>4</v>
      </c>
      <c r="H201" s="63" t="s">
        <v>228</v>
      </c>
      <c r="I201" s="370"/>
      <c r="J201" s="370"/>
      <c r="K201" s="264">
        <f t="shared" si="12"/>
        <v>0</v>
      </c>
      <c r="L201" s="307" t="e">
        <f t="shared" si="13"/>
        <v>#DIV/0!</v>
      </c>
    </row>
    <row r="202" spans="1:12" ht="27" customHeight="1" hidden="1">
      <c r="A202" s="32" t="s">
        <v>229</v>
      </c>
      <c r="B202" s="33" t="s">
        <v>2</v>
      </c>
      <c r="C202" s="95" t="s">
        <v>106</v>
      </c>
      <c r="D202" s="61" t="s">
        <v>32</v>
      </c>
      <c r="E202" s="61" t="s">
        <v>224</v>
      </c>
      <c r="F202" s="61" t="s">
        <v>4</v>
      </c>
      <c r="G202" s="61" t="s">
        <v>4</v>
      </c>
      <c r="H202" s="61"/>
      <c r="I202" s="369">
        <f>SUM(I204)</f>
        <v>0</v>
      </c>
      <c r="J202" s="369">
        <f>SUM(J204)</f>
        <v>0</v>
      </c>
      <c r="K202" s="263">
        <f t="shared" si="12"/>
        <v>0</v>
      </c>
      <c r="L202" s="306" t="e">
        <f t="shared" si="13"/>
        <v>#DIV/0!</v>
      </c>
    </row>
    <row r="203" spans="1:12" ht="27" customHeight="1" hidden="1">
      <c r="A203" s="36" t="s">
        <v>198</v>
      </c>
      <c r="B203" s="44" t="s">
        <v>230</v>
      </c>
      <c r="C203" s="139" t="s">
        <v>106</v>
      </c>
      <c r="D203" s="135" t="s">
        <v>32</v>
      </c>
      <c r="E203" s="135" t="s">
        <v>224</v>
      </c>
      <c r="F203" s="135" t="s">
        <v>231</v>
      </c>
      <c r="G203" s="135" t="s">
        <v>4</v>
      </c>
      <c r="H203" s="147"/>
      <c r="I203" s="400">
        <f>I204</f>
        <v>0</v>
      </c>
      <c r="J203" s="400">
        <f>J204</f>
        <v>0</v>
      </c>
      <c r="K203" s="284">
        <f t="shared" si="12"/>
        <v>0</v>
      </c>
      <c r="L203" s="331" t="e">
        <f t="shared" si="13"/>
        <v>#DIV/0!</v>
      </c>
    </row>
    <row r="204" spans="1:12" s="90" customFormat="1" ht="15.75" hidden="1" thickBot="1">
      <c r="A204" s="40" t="s">
        <v>232</v>
      </c>
      <c r="B204" s="37" t="s">
        <v>2</v>
      </c>
      <c r="C204" s="148" t="s">
        <v>106</v>
      </c>
      <c r="D204" s="124" t="s">
        <v>32</v>
      </c>
      <c r="E204" s="124" t="s">
        <v>224</v>
      </c>
      <c r="F204" s="124" t="s">
        <v>231</v>
      </c>
      <c r="G204" s="124" t="s">
        <v>4</v>
      </c>
      <c r="H204" s="124" t="s">
        <v>95</v>
      </c>
      <c r="I204" s="389">
        <v>0</v>
      </c>
      <c r="J204" s="389">
        <v>0</v>
      </c>
      <c r="K204" s="321">
        <f t="shared" si="12"/>
        <v>0</v>
      </c>
      <c r="L204" s="307" t="e">
        <f t="shared" si="13"/>
        <v>#DIV/0!</v>
      </c>
    </row>
    <row r="205" spans="1:12" ht="15.75" hidden="1" thickBot="1">
      <c r="A205" s="64"/>
      <c r="B205" s="65" t="s">
        <v>2</v>
      </c>
      <c r="C205" s="149"/>
      <c r="D205" s="67"/>
      <c r="E205" s="67"/>
      <c r="F205" s="67"/>
      <c r="G205" s="67"/>
      <c r="H205" s="67"/>
      <c r="I205" s="371"/>
      <c r="J205" s="371"/>
      <c r="K205" s="265">
        <f t="shared" si="12"/>
        <v>0</v>
      </c>
      <c r="L205" s="308" t="e">
        <f t="shared" si="13"/>
        <v>#DIV/0!</v>
      </c>
    </row>
    <row r="206" spans="1:13" s="134" customFormat="1" ht="20.25" customHeight="1" thickBot="1">
      <c r="A206" s="91" t="s">
        <v>341</v>
      </c>
      <c r="B206" s="80" t="s">
        <v>2</v>
      </c>
      <c r="C206" s="150" t="s">
        <v>140</v>
      </c>
      <c r="D206" s="151"/>
      <c r="E206" s="151"/>
      <c r="F206" s="151"/>
      <c r="G206" s="151"/>
      <c r="H206" s="151"/>
      <c r="I206" s="392">
        <f>I207+I234</f>
        <v>4860.01</v>
      </c>
      <c r="J206" s="392">
        <f>J207+J234</f>
        <v>3364.82398</v>
      </c>
      <c r="K206" s="278">
        <f t="shared" si="12"/>
        <v>-1495.18602</v>
      </c>
      <c r="L206" s="327">
        <f t="shared" si="13"/>
        <v>69.23491885819165</v>
      </c>
      <c r="M206" s="152"/>
    </row>
    <row r="207" spans="1:12" s="144" customFormat="1" ht="15">
      <c r="A207" s="57" t="s">
        <v>233</v>
      </c>
      <c r="B207" s="73" t="s">
        <v>2</v>
      </c>
      <c r="C207" s="59" t="s">
        <v>140</v>
      </c>
      <c r="D207" s="59" t="s">
        <v>7</v>
      </c>
      <c r="E207" s="59"/>
      <c r="F207" s="59"/>
      <c r="G207" s="59"/>
      <c r="H207" s="59"/>
      <c r="I207" s="367">
        <f>I208+I219+I228+I282+I231</f>
        <v>3935.0099999999998</v>
      </c>
      <c r="J207" s="367">
        <f>J208+J219+J228+J231</f>
        <v>2703.62203</v>
      </c>
      <c r="K207" s="257">
        <f t="shared" si="12"/>
        <v>-1231.3879699999998</v>
      </c>
      <c r="L207" s="305">
        <f t="shared" si="13"/>
        <v>68.70686554799099</v>
      </c>
    </row>
    <row r="208" spans="1:12" ht="16.5" customHeight="1">
      <c r="A208" s="32" t="s">
        <v>342</v>
      </c>
      <c r="B208" s="33" t="s">
        <v>2</v>
      </c>
      <c r="C208" s="116" t="s">
        <v>140</v>
      </c>
      <c r="D208" s="35" t="s">
        <v>7</v>
      </c>
      <c r="E208" s="35" t="s">
        <v>101</v>
      </c>
      <c r="F208" s="35" t="s">
        <v>404</v>
      </c>
      <c r="G208" s="35" t="s">
        <v>5</v>
      </c>
      <c r="H208" s="35"/>
      <c r="I208" s="360">
        <f>I209</f>
        <v>3541.41</v>
      </c>
      <c r="J208" s="360">
        <f>J209</f>
        <v>2417.43585</v>
      </c>
      <c r="K208" s="258">
        <f t="shared" si="12"/>
        <v>-1123.97415</v>
      </c>
      <c r="L208" s="295">
        <f t="shared" si="13"/>
        <v>68.26195921963286</v>
      </c>
    </row>
    <row r="209" spans="1:12" ht="16.5" customHeight="1">
      <c r="A209" s="36" t="s">
        <v>198</v>
      </c>
      <c r="B209" s="37" t="s">
        <v>2</v>
      </c>
      <c r="C209" s="117" t="s">
        <v>140</v>
      </c>
      <c r="D209" s="39" t="s">
        <v>7</v>
      </c>
      <c r="E209" s="39" t="s">
        <v>101</v>
      </c>
      <c r="F209" s="39" t="s">
        <v>57</v>
      </c>
      <c r="G209" s="39" t="s">
        <v>234</v>
      </c>
      <c r="H209" s="46"/>
      <c r="I209" s="363">
        <f>I210+I213+I216</f>
        <v>3541.41</v>
      </c>
      <c r="J209" s="363">
        <f>J210+J213+J216</f>
        <v>2417.43585</v>
      </c>
      <c r="K209" s="260">
        <f t="shared" si="12"/>
        <v>-1123.97415</v>
      </c>
      <c r="L209" s="296">
        <f t="shared" si="13"/>
        <v>68.26195921963286</v>
      </c>
    </row>
    <row r="210" spans="1:12" s="90" customFormat="1" ht="16.5" customHeight="1">
      <c r="A210" s="40" t="s">
        <v>388</v>
      </c>
      <c r="B210" s="37" t="s">
        <v>2</v>
      </c>
      <c r="C210" s="153" t="s">
        <v>140</v>
      </c>
      <c r="D210" s="113" t="s">
        <v>7</v>
      </c>
      <c r="E210" s="113" t="s">
        <v>101</v>
      </c>
      <c r="F210" s="113" t="s">
        <v>57</v>
      </c>
      <c r="G210" s="113" t="s">
        <v>234</v>
      </c>
      <c r="H210" s="113" t="s">
        <v>9</v>
      </c>
      <c r="I210" s="387">
        <f>I211+I212</f>
        <v>1705.5</v>
      </c>
      <c r="J210" s="387">
        <f>J211+J212</f>
        <v>1527.47646</v>
      </c>
      <c r="K210" s="277">
        <f aca="true" t="shared" si="14" ref="K210:K217">J210-I210</f>
        <v>-178.0235399999999</v>
      </c>
      <c r="L210" s="297">
        <f aca="true" t="shared" si="15" ref="L210:L217">J210/I210*100</f>
        <v>89.56179771328057</v>
      </c>
    </row>
    <row r="211" spans="1:12" s="90" customFormat="1" ht="16.5" customHeight="1">
      <c r="A211" s="40" t="s">
        <v>378</v>
      </c>
      <c r="B211" s="37" t="s">
        <v>2</v>
      </c>
      <c r="C211" s="153" t="s">
        <v>140</v>
      </c>
      <c r="D211" s="113" t="s">
        <v>7</v>
      </c>
      <c r="E211" s="113" t="s">
        <v>101</v>
      </c>
      <c r="F211" s="113" t="s">
        <v>57</v>
      </c>
      <c r="G211" s="113" t="s">
        <v>234</v>
      </c>
      <c r="H211" s="113" t="s">
        <v>387</v>
      </c>
      <c r="I211" s="387">
        <f>'расходы за 2014 П.3'!H210</f>
        <v>1680</v>
      </c>
      <c r="J211" s="387">
        <f>'расходы за 2014 П.3'!I210</f>
        <v>1501.97646</v>
      </c>
      <c r="K211" s="277">
        <f t="shared" si="14"/>
        <v>-178.0235399999999</v>
      </c>
      <c r="L211" s="297">
        <f t="shared" si="15"/>
        <v>89.40336071428572</v>
      </c>
    </row>
    <row r="212" spans="1:12" s="90" customFormat="1" ht="16.5" customHeight="1">
      <c r="A212" s="40" t="s">
        <v>379</v>
      </c>
      <c r="B212" s="37" t="s">
        <v>2</v>
      </c>
      <c r="C212" s="153" t="s">
        <v>140</v>
      </c>
      <c r="D212" s="113" t="s">
        <v>7</v>
      </c>
      <c r="E212" s="113" t="s">
        <v>101</v>
      </c>
      <c r="F212" s="113" t="s">
        <v>57</v>
      </c>
      <c r="G212" s="113" t="s">
        <v>234</v>
      </c>
      <c r="H212" s="113" t="s">
        <v>393</v>
      </c>
      <c r="I212" s="387">
        <f>'расходы за 2014 П.3'!H211</f>
        <v>25.5</v>
      </c>
      <c r="J212" s="387">
        <f>'расходы за 2014 П.3'!I211</f>
        <v>25.5</v>
      </c>
      <c r="K212" s="277">
        <f t="shared" si="14"/>
        <v>0</v>
      </c>
      <c r="L212" s="297">
        <f t="shared" si="15"/>
        <v>100</v>
      </c>
    </row>
    <row r="213" spans="1:12" s="90" customFormat="1" ht="16.5" customHeight="1">
      <c r="A213" s="40" t="s">
        <v>380</v>
      </c>
      <c r="B213" s="37" t="s">
        <v>2</v>
      </c>
      <c r="C213" s="153" t="s">
        <v>140</v>
      </c>
      <c r="D213" s="113" t="s">
        <v>7</v>
      </c>
      <c r="E213" s="113" t="s">
        <v>101</v>
      </c>
      <c r="F213" s="113" t="s">
        <v>57</v>
      </c>
      <c r="G213" s="113" t="s">
        <v>234</v>
      </c>
      <c r="H213" s="113" t="s">
        <v>370</v>
      </c>
      <c r="I213" s="387">
        <f>I214+I215</f>
        <v>1833.91</v>
      </c>
      <c r="J213" s="387">
        <f>J214+J215</f>
        <v>889.39629</v>
      </c>
      <c r="K213" s="277">
        <f t="shared" si="14"/>
        <v>-944.5137100000001</v>
      </c>
      <c r="L213" s="297">
        <f t="shared" si="15"/>
        <v>48.497270313156044</v>
      </c>
    </row>
    <row r="214" spans="1:12" s="90" customFormat="1" ht="16.5" customHeight="1">
      <c r="A214" s="40" t="s">
        <v>381</v>
      </c>
      <c r="B214" s="37" t="s">
        <v>2</v>
      </c>
      <c r="C214" s="153" t="s">
        <v>140</v>
      </c>
      <c r="D214" s="113" t="s">
        <v>7</v>
      </c>
      <c r="E214" s="113" t="s">
        <v>101</v>
      </c>
      <c r="F214" s="113" t="s">
        <v>57</v>
      </c>
      <c r="G214" s="113" t="s">
        <v>234</v>
      </c>
      <c r="H214" s="113" t="s">
        <v>371</v>
      </c>
      <c r="I214" s="387">
        <f>'расходы за 2014 П.3'!H213</f>
        <v>0</v>
      </c>
      <c r="J214" s="387">
        <f>'расходы за 2014 П.3'!I213</f>
        <v>0</v>
      </c>
      <c r="K214" s="277">
        <f t="shared" si="14"/>
        <v>0</v>
      </c>
      <c r="L214" s="297" t="e">
        <f t="shared" si="15"/>
        <v>#DIV/0!</v>
      </c>
    </row>
    <row r="215" spans="1:12" s="90" customFormat="1" ht="16.5" customHeight="1">
      <c r="A215" s="40" t="s">
        <v>382</v>
      </c>
      <c r="B215" s="37" t="s">
        <v>2</v>
      </c>
      <c r="C215" s="153" t="s">
        <v>140</v>
      </c>
      <c r="D215" s="113" t="s">
        <v>7</v>
      </c>
      <c r="E215" s="113" t="s">
        <v>101</v>
      </c>
      <c r="F215" s="113" t="s">
        <v>57</v>
      </c>
      <c r="G215" s="113" t="s">
        <v>234</v>
      </c>
      <c r="H215" s="113" t="s">
        <v>372</v>
      </c>
      <c r="I215" s="387">
        <f>'расходы за 2014 П.3'!H214</f>
        <v>1833.91</v>
      </c>
      <c r="J215" s="387">
        <f>'расходы за 2014 П.3'!I214</f>
        <v>889.39629</v>
      </c>
      <c r="K215" s="277">
        <f t="shared" si="14"/>
        <v>-944.5137100000001</v>
      </c>
      <c r="L215" s="297">
        <f t="shared" si="15"/>
        <v>48.497270313156044</v>
      </c>
    </row>
    <row r="216" spans="1:12" s="90" customFormat="1" ht="16.5" customHeight="1">
      <c r="A216" s="40" t="s">
        <v>383</v>
      </c>
      <c r="B216" s="37" t="s">
        <v>2</v>
      </c>
      <c r="C216" s="153" t="s">
        <v>140</v>
      </c>
      <c r="D216" s="113" t="s">
        <v>7</v>
      </c>
      <c r="E216" s="113" t="s">
        <v>101</v>
      </c>
      <c r="F216" s="113" t="s">
        <v>57</v>
      </c>
      <c r="G216" s="113" t="s">
        <v>234</v>
      </c>
      <c r="H216" s="113" t="s">
        <v>373</v>
      </c>
      <c r="I216" s="387">
        <f>I217+I218</f>
        <v>2</v>
      </c>
      <c r="J216" s="387">
        <f>J217+J218</f>
        <v>0.5631</v>
      </c>
      <c r="K216" s="277">
        <f t="shared" si="14"/>
        <v>-1.4369</v>
      </c>
      <c r="L216" s="297">
        <f t="shared" si="15"/>
        <v>28.155</v>
      </c>
    </row>
    <row r="217" spans="1:12" s="90" customFormat="1" ht="16.5" customHeight="1">
      <c r="A217" s="40" t="s">
        <v>384</v>
      </c>
      <c r="B217" s="37" t="s">
        <v>2</v>
      </c>
      <c r="C217" s="153" t="s">
        <v>140</v>
      </c>
      <c r="D217" s="113" t="s">
        <v>7</v>
      </c>
      <c r="E217" s="113" t="s">
        <v>101</v>
      </c>
      <c r="F217" s="113" t="s">
        <v>57</v>
      </c>
      <c r="G217" s="113" t="s">
        <v>234</v>
      </c>
      <c r="H217" s="113" t="s">
        <v>374</v>
      </c>
      <c r="I217" s="387">
        <f>'расходы за 2014 П.3'!H216</f>
        <v>1.5</v>
      </c>
      <c r="J217" s="387">
        <f>'расходы за 2014 П.3'!I216</f>
        <v>0.554</v>
      </c>
      <c r="K217" s="277">
        <f t="shared" si="14"/>
        <v>-0.946</v>
      </c>
      <c r="L217" s="297">
        <f t="shared" si="15"/>
        <v>36.93333333333334</v>
      </c>
    </row>
    <row r="218" spans="1:12" s="90" customFormat="1" ht="16.5" customHeight="1">
      <c r="A218" s="40" t="s">
        <v>385</v>
      </c>
      <c r="B218" s="37" t="s">
        <v>2</v>
      </c>
      <c r="C218" s="153" t="s">
        <v>140</v>
      </c>
      <c r="D218" s="113" t="s">
        <v>7</v>
      </c>
      <c r="E218" s="113" t="s">
        <v>101</v>
      </c>
      <c r="F218" s="113" t="s">
        <v>57</v>
      </c>
      <c r="G218" s="113" t="s">
        <v>234</v>
      </c>
      <c r="H218" s="113" t="s">
        <v>375</v>
      </c>
      <c r="I218" s="387">
        <f>'расходы за 2014 П.3'!H217</f>
        <v>0.5</v>
      </c>
      <c r="J218" s="387">
        <f>'расходы за 2014 П.3'!I217</f>
        <v>0.0091</v>
      </c>
      <c r="K218" s="277">
        <f t="shared" si="12"/>
        <v>-0.4909</v>
      </c>
      <c r="L218" s="297">
        <f t="shared" si="13"/>
        <v>1.82</v>
      </c>
    </row>
    <row r="219" spans="1:12" ht="16.5" customHeight="1">
      <c r="A219" s="32" t="s">
        <v>237</v>
      </c>
      <c r="B219" s="33" t="s">
        <v>2</v>
      </c>
      <c r="C219" s="116" t="s">
        <v>140</v>
      </c>
      <c r="D219" s="35" t="s">
        <v>7</v>
      </c>
      <c r="E219" s="35" t="s">
        <v>101</v>
      </c>
      <c r="F219" s="35" t="s">
        <v>404</v>
      </c>
      <c r="G219" s="35" t="s">
        <v>5</v>
      </c>
      <c r="H219" s="35"/>
      <c r="I219" s="360">
        <f>I220+I225</f>
        <v>393.6</v>
      </c>
      <c r="J219" s="360">
        <f>J220+J225</f>
        <v>286.18618000000004</v>
      </c>
      <c r="K219" s="258">
        <f t="shared" si="12"/>
        <v>-107.41381999999999</v>
      </c>
      <c r="L219" s="295">
        <f t="shared" si="13"/>
        <v>72.70990345528455</v>
      </c>
    </row>
    <row r="220" spans="1:12" ht="16.5" customHeight="1">
      <c r="A220" s="36" t="s">
        <v>198</v>
      </c>
      <c r="B220" s="37" t="s">
        <v>2</v>
      </c>
      <c r="C220" s="117" t="s">
        <v>140</v>
      </c>
      <c r="D220" s="39" t="s">
        <v>7</v>
      </c>
      <c r="E220" s="39" t="s">
        <v>101</v>
      </c>
      <c r="F220" s="39" t="s">
        <v>57</v>
      </c>
      <c r="G220" s="39" t="s">
        <v>238</v>
      </c>
      <c r="H220" s="46"/>
      <c r="I220" s="363">
        <f>I221+I223</f>
        <v>385</v>
      </c>
      <c r="J220" s="363">
        <f>J221+J223</f>
        <v>286.18618000000004</v>
      </c>
      <c r="K220" s="260">
        <f t="shared" si="12"/>
        <v>-98.81381999999996</v>
      </c>
      <c r="L220" s="296">
        <f t="shared" si="13"/>
        <v>74.33407272727274</v>
      </c>
    </row>
    <row r="221" spans="1:12" s="90" customFormat="1" ht="16.5" customHeight="1">
      <c r="A221" s="40" t="s">
        <v>388</v>
      </c>
      <c r="B221" s="37" t="s">
        <v>2</v>
      </c>
      <c r="C221" s="153" t="s">
        <v>140</v>
      </c>
      <c r="D221" s="113" t="s">
        <v>7</v>
      </c>
      <c r="E221" s="113" t="s">
        <v>101</v>
      </c>
      <c r="F221" s="113" t="s">
        <v>57</v>
      </c>
      <c r="G221" s="113" t="s">
        <v>238</v>
      </c>
      <c r="H221" s="113" t="s">
        <v>9</v>
      </c>
      <c r="I221" s="387">
        <f>I222</f>
        <v>345</v>
      </c>
      <c r="J221" s="387">
        <f>J222</f>
        <v>270.31857</v>
      </c>
      <c r="K221" s="277">
        <f>J221-I221</f>
        <v>-74.68142999999998</v>
      </c>
      <c r="L221" s="297">
        <f>J221/I221*100</f>
        <v>78.35320869565217</v>
      </c>
    </row>
    <row r="222" spans="1:12" s="90" customFormat="1" ht="16.5" customHeight="1">
      <c r="A222" s="40" t="s">
        <v>378</v>
      </c>
      <c r="B222" s="37" t="s">
        <v>2</v>
      </c>
      <c r="C222" s="153" t="s">
        <v>140</v>
      </c>
      <c r="D222" s="113" t="s">
        <v>7</v>
      </c>
      <c r="E222" s="113" t="s">
        <v>101</v>
      </c>
      <c r="F222" s="113" t="s">
        <v>57</v>
      </c>
      <c r="G222" s="113" t="s">
        <v>238</v>
      </c>
      <c r="H222" s="113" t="s">
        <v>387</v>
      </c>
      <c r="I222" s="387">
        <f>'расходы за 2014 П.3'!H221</f>
        <v>345</v>
      </c>
      <c r="J222" s="387">
        <f>'расходы за 2014 П.3'!I221</f>
        <v>270.31857</v>
      </c>
      <c r="K222" s="277">
        <f>J222-I222</f>
        <v>-74.68142999999998</v>
      </c>
      <c r="L222" s="297">
        <f>J222/I222*100</f>
        <v>78.35320869565217</v>
      </c>
    </row>
    <row r="223" spans="1:12" s="90" customFormat="1" ht="16.5" customHeight="1">
      <c r="A223" s="40" t="s">
        <v>380</v>
      </c>
      <c r="B223" s="37" t="s">
        <v>2</v>
      </c>
      <c r="C223" s="153" t="s">
        <v>140</v>
      </c>
      <c r="D223" s="113" t="s">
        <v>7</v>
      </c>
      <c r="E223" s="113" t="s">
        <v>101</v>
      </c>
      <c r="F223" s="113" t="s">
        <v>57</v>
      </c>
      <c r="G223" s="113" t="s">
        <v>238</v>
      </c>
      <c r="H223" s="113" t="s">
        <v>370</v>
      </c>
      <c r="I223" s="387">
        <f>I224</f>
        <v>40</v>
      </c>
      <c r="J223" s="387">
        <f>J224</f>
        <v>15.86761</v>
      </c>
      <c r="K223" s="277">
        <f>J223-I223</f>
        <v>-24.13239</v>
      </c>
      <c r="L223" s="297">
        <f>J223/I223*100</f>
        <v>39.669025000000005</v>
      </c>
    </row>
    <row r="224" spans="1:12" s="90" customFormat="1" ht="17.25" customHeight="1">
      <c r="A224" s="40" t="s">
        <v>382</v>
      </c>
      <c r="B224" s="37" t="s">
        <v>2</v>
      </c>
      <c r="C224" s="153" t="s">
        <v>140</v>
      </c>
      <c r="D224" s="113" t="s">
        <v>7</v>
      </c>
      <c r="E224" s="113" t="s">
        <v>101</v>
      </c>
      <c r="F224" s="113" t="s">
        <v>57</v>
      </c>
      <c r="G224" s="113" t="s">
        <v>238</v>
      </c>
      <c r="H224" s="113" t="s">
        <v>372</v>
      </c>
      <c r="I224" s="387">
        <f>'расходы за 2014 П.3'!H223</f>
        <v>40</v>
      </c>
      <c r="J224" s="387">
        <f>'расходы за 2014 П.3'!I223</f>
        <v>15.86761</v>
      </c>
      <c r="K224" s="277">
        <f t="shared" si="12"/>
        <v>-24.13239</v>
      </c>
      <c r="L224" s="297">
        <f t="shared" si="13"/>
        <v>39.669025000000005</v>
      </c>
    </row>
    <row r="225" spans="1:12" s="90" customFormat="1" ht="17.25" customHeight="1">
      <c r="A225" s="36" t="s">
        <v>264</v>
      </c>
      <c r="B225" s="37" t="s">
        <v>2</v>
      </c>
      <c r="C225" s="153" t="s">
        <v>140</v>
      </c>
      <c r="D225" s="39" t="s">
        <v>7</v>
      </c>
      <c r="E225" s="39" t="s">
        <v>101</v>
      </c>
      <c r="F225" s="39" t="s">
        <v>406</v>
      </c>
      <c r="G225" s="39" t="s">
        <v>426</v>
      </c>
      <c r="H225" s="46"/>
      <c r="I225" s="387">
        <f>I226</f>
        <v>8.6</v>
      </c>
      <c r="J225" s="387">
        <f>J226</f>
        <v>0</v>
      </c>
      <c r="K225" s="277">
        <f>J225-I225</f>
        <v>-8.6</v>
      </c>
      <c r="L225" s="297">
        <f>J225/I225*100</f>
        <v>0</v>
      </c>
    </row>
    <row r="226" spans="1:12" ht="17.25" customHeight="1">
      <c r="A226" s="40" t="s">
        <v>380</v>
      </c>
      <c r="B226" s="37" t="s">
        <v>2</v>
      </c>
      <c r="C226" s="153" t="s">
        <v>140</v>
      </c>
      <c r="D226" s="113" t="s">
        <v>7</v>
      </c>
      <c r="E226" s="113" t="s">
        <v>101</v>
      </c>
      <c r="F226" s="113" t="s">
        <v>406</v>
      </c>
      <c r="G226" s="113" t="s">
        <v>426</v>
      </c>
      <c r="H226" s="113" t="s">
        <v>370</v>
      </c>
      <c r="I226" s="387">
        <f>I227</f>
        <v>8.6</v>
      </c>
      <c r="J226" s="387">
        <f>J227</f>
        <v>0</v>
      </c>
      <c r="K226" s="277">
        <f>J226-I226</f>
        <v>-8.6</v>
      </c>
      <c r="L226" s="297">
        <f>J226/I226*100</f>
        <v>0</v>
      </c>
    </row>
    <row r="227" spans="1:12" s="90" customFormat="1" ht="16.5" customHeight="1">
      <c r="A227" s="40" t="s">
        <v>382</v>
      </c>
      <c r="B227" s="37" t="s">
        <v>2</v>
      </c>
      <c r="C227" s="153" t="s">
        <v>140</v>
      </c>
      <c r="D227" s="113" t="s">
        <v>7</v>
      </c>
      <c r="E227" s="113" t="s">
        <v>101</v>
      </c>
      <c r="F227" s="113" t="s">
        <v>406</v>
      </c>
      <c r="G227" s="113" t="s">
        <v>426</v>
      </c>
      <c r="H227" s="113" t="s">
        <v>372</v>
      </c>
      <c r="I227" s="387">
        <f>'расходы за 2014 П.3'!H226</f>
        <v>8.6</v>
      </c>
      <c r="J227" s="387">
        <f>'расходы за 2014 П.3'!I226</f>
        <v>0</v>
      </c>
      <c r="K227" s="277">
        <f>J227-I227</f>
        <v>-8.6</v>
      </c>
      <c r="L227" s="297">
        <f>J227/I227*100</f>
        <v>0</v>
      </c>
    </row>
    <row r="228" spans="1:12" s="90" customFormat="1" ht="17.25" customHeight="1" hidden="1">
      <c r="A228" s="36" t="s">
        <v>359</v>
      </c>
      <c r="B228" s="37" t="s">
        <v>2</v>
      </c>
      <c r="C228" s="153" t="s">
        <v>140</v>
      </c>
      <c r="D228" s="39" t="s">
        <v>7</v>
      </c>
      <c r="E228" s="39" t="s">
        <v>234</v>
      </c>
      <c r="F228" s="39" t="s">
        <v>8</v>
      </c>
      <c r="G228" s="39" t="s">
        <v>4</v>
      </c>
      <c r="H228" s="46"/>
      <c r="I228" s="387">
        <f>I229</f>
        <v>0</v>
      </c>
      <c r="J228" s="387">
        <f>J229</f>
        <v>0</v>
      </c>
      <c r="K228" s="277">
        <f t="shared" si="12"/>
        <v>0</v>
      </c>
      <c r="L228" s="297" t="e">
        <f t="shared" si="13"/>
        <v>#DIV/0!</v>
      </c>
    </row>
    <row r="229" spans="1:12" ht="17.25" customHeight="1" hidden="1">
      <c r="A229" s="40" t="s">
        <v>380</v>
      </c>
      <c r="B229" s="33" t="s">
        <v>2</v>
      </c>
      <c r="C229" s="116" t="s">
        <v>140</v>
      </c>
      <c r="D229" s="113" t="s">
        <v>7</v>
      </c>
      <c r="E229" s="113" t="s">
        <v>234</v>
      </c>
      <c r="F229" s="113" t="s">
        <v>8</v>
      </c>
      <c r="G229" s="113" t="s">
        <v>4</v>
      </c>
      <c r="H229" s="113" t="s">
        <v>370</v>
      </c>
      <c r="I229" s="360">
        <f>I230</f>
        <v>0</v>
      </c>
      <c r="J229" s="360">
        <f>J230</f>
        <v>0</v>
      </c>
      <c r="K229" s="258">
        <f t="shared" si="12"/>
        <v>0</v>
      </c>
      <c r="L229" s="295" t="e">
        <f t="shared" si="13"/>
        <v>#DIV/0!</v>
      </c>
    </row>
    <row r="230" spans="1:12" ht="17.25" customHeight="1" hidden="1">
      <c r="A230" s="40" t="s">
        <v>382</v>
      </c>
      <c r="B230" s="37" t="s">
        <v>2</v>
      </c>
      <c r="C230" s="153" t="s">
        <v>140</v>
      </c>
      <c r="D230" s="113" t="s">
        <v>7</v>
      </c>
      <c r="E230" s="113" t="s">
        <v>234</v>
      </c>
      <c r="F230" s="113" t="s">
        <v>8</v>
      </c>
      <c r="G230" s="113" t="s">
        <v>4</v>
      </c>
      <c r="H230" s="113" t="s">
        <v>372</v>
      </c>
      <c r="I230" s="387"/>
      <c r="J230" s="387"/>
      <c r="K230" s="277">
        <f t="shared" si="12"/>
        <v>0</v>
      </c>
      <c r="L230" s="297" t="e">
        <f t="shared" si="13"/>
        <v>#DIV/0!</v>
      </c>
    </row>
    <row r="231" spans="1:12" s="90" customFormat="1" ht="17.25" customHeight="1" hidden="1">
      <c r="A231" s="36" t="s">
        <v>397</v>
      </c>
      <c r="B231" s="37" t="s">
        <v>2</v>
      </c>
      <c r="C231" s="153" t="s">
        <v>140</v>
      </c>
      <c r="D231" s="39" t="s">
        <v>7</v>
      </c>
      <c r="E231" s="39" t="s">
        <v>358</v>
      </c>
      <c r="F231" s="39" t="s">
        <v>42</v>
      </c>
      <c r="G231" s="39" t="s">
        <v>4</v>
      </c>
      <c r="H231" s="46"/>
      <c r="I231" s="387">
        <f>I232</f>
        <v>0</v>
      </c>
      <c r="J231" s="387">
        <f>J232</f>
        <v>0</v>
      </c>
      <c r="K231" s="277">
        <f t="shared" si="12"/>
        <v>0</v>
      </c>
      <c r="L231" s="297" t="e">
        <f t="shared" si="13"/>
        <v>#DIV/0!</v>
      </c>
    </row>
    <row r="232" spans="1:12" ht="17.25" customHeight="1" hidden="1">
      <c r="A232" s="40" t="s">
        <v>388</v>
      </c>
      <c r="B232" s="37" t="s">
        <v>2</v>
      </c>
      <c r="C232" s="153" t="s">
        <v>140</v>
      </c>
      <c r="D232" s="113" t="s">
        <v>7</v>
      </c>
      <c r="E232" s="113" t="s">
        <v>358</v>
      </c>
      <c r="F232" s="113" t="s">
        <v>42</v>
      </c>
      <c r="G232" s="113" t="s">
        <v>4</v>
      </c>
      <c r="H232" s="113" t="s">
        <v>9</v>
      </c>
      <c r="I232" s="387">
        <f>I233</f>
        <v>0</v>
      </c>
      <c r="J232" s="387">
        <f>J233</f>
        <v>0</v>
      </c>
      <c r="K232" s="277">
        <f t="shared" si="12"/>
        <v>0</v>
      </c>
      <c r="L232" s="297" t="e">
        <f t="shared" si="13"/>
        <v>#DIV/0!</v>
      </c>
    </row>
    <row r="233" spans="1:12" s="90" customFormat="1" ht="21.75" customHeight="1" hidden="1">
      <c r="A233" s="40" t="s">
        <v>378</v>
      </c>
      <c r="B233" s="37" t="s">
        <v>2</v>
      </c>
      <c r="C233" s="153" t="s">
        <v>140</v>
      </c>
      <c r="D233" s="113" t="s">
        <v>7</v>
      </c>
      <c r="E233" s="113" t="s">
        <v>358</v>
      </c>
      <c r="F233" s="113" t="s">
        <v>42</v>
      </c>
      <c r="G233" s="113" t="s">
        <v>4</v>
      </c>
      <c r="H233" s="113" t="s">
        <v>387</v>
      </c>
      <c r="I233" s="387"/>
      <c r="J233" s="387"/>
      <c r="K233" s="277">
        <f t="shared" si="12"/>
        <v>0</v>
      </c>
      <c r="L233" s="297" t="e">
        <f t="shared" si="13"/>
        <v>#DIV/0!</v>
      </c>
    </row>
    <row r="234" spans="1:12" ht="18.75" customHeight="1">
      <c r="A234" s="57" t="s">
        <v>343</v>
      </c>
      <c r="B234" s="73" t="s">
        <v>2</v>
      </c>
      <c r="C234" s="59" t="s">
        <v>140</v>
      </c>
      <c r="D234" s="59" t="s">
        <v>33</v>
      </c>
      <c r="E234" s="59"/>
      <c r="F234" s="59"/>
      <c r="G234" s="59"/>
      <c r="H234" s="46"/>
      <c r="I234" s="363">
        <f>I235</f>
        <v>925</v>
      </c>
      <c r="J234" s="363">
        <f>J235</f>
        <v>661.2019499999999</v>
      </c>
      <c r="K234" s="260">
        <f t="shared" si="12"/>
        <v>-263.7980500000001</v>
      </c>
      <c r="L234" s="298">
        <f t="shared" si="13"/>
        <v>71.48129189189189</v>
      </c>
    </row>
    <row r="235" spans="1:12" ht="39.75" customHeight="1">
      <c r="A235" s="32" t="s">
        <v>236</v>
      </c>
      <c r="B235" s="33" t="s">
        <v>2</v>
      </c>
      <c r="C235" s="116" t="s">
        <v>140</v>
      </c>
      <c r="D235" s="35" t="s">
        <v>33</v>
      </c>
      <c r="E235" s="35" t="s">
        <v>101</v>
      </c>
      <c r="F235" s="35" t="s">
        <v>404</v>
      </c>
      <c r="G235" s="35" t="s">
        <v>5</v>
      </c>
      <c r="H235" s="35"/>
      <c r="I235" s="360">
        <f>I236</f>
        <v>925</v>
      </c>
      <c r="J235" s="360">
        <f>J236</f>
        <v>661.2019499999999</v>
      </c>
      <c r="K235" s="258">
        <f t="shared" si="12"/>
        <v>-263.7980500000001</v>
      </c>
      <c r="L235" s="295">
        <f t="shared" si="13"/>
        <v>71.48129189189189</v>
      </c>
    </row>
    <row r="236" spans="1:12" ht="16.5" customHeight="1">
      <c r="A236" s="36" t="s">
        <v>198</v>
      </c>
      <c r="B236" s="37" t="s">
        <v>2</v>
      </c>
      <c r="C236" s="117" t="s">
        <v>140</v>
      </c>
      <c r="D236" s="39" t="s">
        <v>33</v>
      </c>
      <c r="E236" s="39" t="s">
        <v>101</v>
      </c>
      <c r="F236" s="39" t="s">
        <v>57</v>
      </c>
      <c r="G236" s="39" t="s">
        <v>224</v>
      </c>
      <c r="H236" s="46"/>
      <c r="I236" s="363">
        <f>I237+I240</f>
        <v>925</v>
      </c>
      <c r="J236" s="363">
        <f>J237+J240</f>
        <v>661.2019499999999</v>
      </c>
      <c r="K236" s="260">
        <f t="shared" si="12"/>
        <v>-263.7980500000001</v>
      </c>
      <c r="L236" s="296">
        <f t="shared" si="13"/>
        <v>71.48129189189189</v>
      </c>
    </row>
    <row r="237" spans="1:12" ht="17.25" customHeight="1">
      <c r="A237" s="40" t="s">
        <v>388</v>
      </c>
      <c r="B237" s="37" t="s">
        <v>2</v>
      </c>
      <c r="C237" s="153" t="s">
        <v>140</v>
      </c>
      <c r="D237" s="113" t="s">
        <v>33</v>
      </c>
      <c r="E237" s="113" t="s">
        <v>101</v>
      </c>
      <c r="F237" s="113" t="s">
        <v>57</v>
      </c>
      <c r="G237" s="113" t="s">
        <v>224</v>
      </c>
      <c r="H237" s="113" t="s">
        <v>9</v>
      </c>
      <c r="I237" s="387">
        <f>I238+I239</f>
        <v>815</v>
      </c>
      <c r="J237" s="387">
        <f>J238+J239</f>
        <v>595.47525</v>
      </c>
      <c r="K237" s="277">
        <f>J237-I237</f>
        <v>-219.52475000000004</v>
      </c>
      <c r="L237" s="297">
        <f>J237/I237*100</f>
        <v>73.06444785276072</v>
      </c>
    </row>
    <row r="238" spans="1:12" ht="17.25" customHeight="1">
      <c r="A238" s="40" t="s">
        <v>378</v>
      </c>
      <c r="B238" s="37" t="s">
        <v>2</v>
      </c>
      <c r="C238" s="153" t="s">
        <v>140</v>
      </c>
      <c r="D238" s="113" t="s">
        <v>33</v>
      </c>
      <c r="E238" s="113" t="s">
        <v>101</v>
      </c>
      <c r="F238" s="113" t="s">
        <v>57</v>
      </c>
      <c r="G238" s="113" t="s">
        <v>224</v>
      </c>
      <c r="H238" s="113" t="s">
        <v>387</v>
      </c>
      <c r="I238" s="387">
        <f>'расходы за 2014 П.3'!H237</f>
        <v>795</v>
      </c>
      <c r="J238" s="387">
        <f>'расходы за 2014 П.3'!I237</f>
        <v>581.40955</v>
      </c>
      <c r="K238" s="277">
        <f>J238-I238</f>
        <v>-213.59045000000003</v>
      </c>
      <c r="L238" s="297">
        <f>J238/I238*100</f>
        <v>73.13327672955975</v>
      </c>
    </row>
    <row r="239" spans="1:12" ht="17.25" customHeight="1">
      <c r="A239" s="40" t="s">
        <v>379</v>
      </c>
      <c r="B239" s="37" t="s">
        <v>2</v>
      </c>
      <c r="C239" s="153" t="s">
        <v>140</v>
      </c>
      <c r="D239" s="113" t="s">
        <v>33</v>
      </c>
      <c r="E239" s="113" t="s">
        <v>101</v>
      </c>
      <c r="F239" s="113" t="s">
        <v>57</v>
      </c>
      <c r="G239" s="113" t="s">
        <v>224</v>
      </c>
      <c r="H239" s="113" t="s">
        <v>393</v>
      </c>
      <c r="I239" s="387">
        <f>'расходы за 2014 П.3'!H238</f>
        <v>20</v>
      </c>
      <c r="J239" s="387">
        <f>'расходы за 2014 П.3'!I238</f>
        <v>14.0657</v>
      </c>
      <c r="K239" s="277">
        <f>J239-I239</f>
        <v>-5.9343</v>
      </c>
      <c r="L239" s="297">
        <f>J239/I239*100</f>
        <v>70.32849999999999</v>
      </c>
    </row>
    <row r="240" spans="1:12" ht="17.25" customHeight="1">
      <c r="A240" s="40" t="s">
        <v>380</v>
      </c>
      <c r="B240" s="37" t="s">
        <v>2</v>
      </c>
      <c r="C240" s="153" t="s">
        <v>140</v>
      </c>
      <c r="D240" s="113" t="s">
        <v>33</v>
      </c>
      <c r="E240" s="113" t="s">
        <v>101</v>
      </c>
      <c r="F240" s="113" t="s">
        <v>57</v>
      </c>
      <c r="G240" s="113" t="s">
        <v>224</v>
      </c>
      <c r="H240" s="113" t="s">
        <v>370</v>
      </c>
      <c r="I240" s="387">
        <f>I241</f>
        <v>110</v>
      </c>
      <c r="J240" s="387">
        <f>J241</f>
        <v>65.7267</v>
      </c>
      <c r="K240" s="277">
        <f>J240-I240</f>
        <v>-44.273300000000006</v>
      </c>
      <c r="L240" s="297">
        <f>J240/I240*100</f>
        <v>59.75154545454545</v>
      </c>
    </row>
    <row r="241" spans="1:12" ht="17.25" customHeight="1" thickBot="1">
      <c r="A241" s="40" t="s">
        <v>382</v>
      </c>
      <c r="B241" s="37" t="s">
        <v>2</v>
      </c>
      <c r="C241" s="153" t="s">
        <v>140</v>
      </c>
      <c r="D241" s="113" t="s">
        <v>33</v>
      </c>
      <c r="E241" s="113" t="s">
        <v>101</v>
      </c>
      <c r="F241" s="113" t="s">
        <v>57</v>
      </c>
      <c r="G241" s="113" t="s">
        <v>224</v>
      </c>
      <c r="H241" s="113" t="s">
        <v>372</v>
      </c>
      <c r="I241" s="387">
        <f>'расходы за 2014 П.3'!H240</f>
        <v>110</v>
      </c>
      <c r="J241" s="387">
        <f>'расходы за 2014 П.3'!I240</f>
        <v>65.7267</v>
      </c>
      <c r="K241" s="277">
        <f t="shared" si="12"/>
        <v>-44.273300000000006</v>
      </c>
      <c r="L241" s="297">
        <f t="shared" si="13"/>
        <v>59.75154545454545</v>
      </c>
    </row>
    <row r="242" spans="1:12" ht="15.75" hidden="1" thickBot="1">
      <c r="A242" s="32" t="s">
        <v>237</v>
      </c>
      <c r="B242" s="37" t="s">
        <v>2</v>
      </c>
      <c r="C242" s="120" t="s">
        <v>140</v>
      </c>
      <c r="D242" s="61" t="s">
        <v>7</v>
      </c>
      <c r="E242" s="61" t="s">
        <v>238</v>
      </c>
      <c r="F242" s="61" t="s">
        <v>4</v>
      </c>
      <c r="G242" s="61" t="s">
        <v>4</v>
      </c>
      <c r="H242" s="61"/>
      <c r="I242" s="369">
        <f>SUM(I243)</f>
        <v>0</v>
      </c>
      <c r="J242" s="369">
        <f>SUM(J243)</f>
        <v>0</v>
      </c>
      <c r="K242" s="263">
        <f t="shared" si="12"/>
        <v>0</v>
      </c>
      <c r="L242" s="306" t="e">
        <f t="shared" si="13"/>
        <v>#DIV/0!</v>
      </c>
    </row>
    <row r="243" spans="1:12" s="90" customFormat="1" ht="27" customHeight="1" hidden="1">
      <c r="A243" s="36" t="s">
        <v>198</v>
      </c>
      <c r="B243" s="37" t="s">
        <v>2</v>
      </c>
      <c r="C243" s="121" t="s">
        <v>140</v>
      </c>
      <c r="D243" s="63" t="s">
        <v>7</v>
      </c>
      <c r="E243" s="63" t="s">
        <v>238</v>
      </c>
      <c r="F243" s="63" t="s">
        <v>4</v>
      </c>
      <c r="G243" s="63" t="s">
        <v>4</v>
      </c>
      <c r="H243" s="63" t="s">
        <v>199</v>
      </c>
      <c r="I243" s="370"/>
      <c r="J243" s="370"/>
      <c r="K243" s="264">
        <f t="shared" si="12"/>
        <v>0</v>
      </c>
      <c r="L243" s="307" t="e">
        <f t="shared" si="13"/>
        <v>#DIV/0!</v>
      </c>
    </row>
    <row r="244" spans="1:12" ht="28.5" customHeight="1" hidden="1">
      <c r="A244" s="32" t="s">
        <v>239</v>
      </c>
      <c r="B244" s="37" t="s">
        <v>2</v>
      </c>
      <c r="C244" s="120" t="s">
        <v>140</v>
      </c>
      <c r="D244" s="61" t="s">
        <v>7</v>
      </c>
      <c r="E244" s="61" t="s">
        <v>211</v>
      </c>
      <c r="F244" s="61" t="s">
        <v>4</v>
      </c>
      <c r="G244" s="61" t="s">
        <v>4</v>
      </c>
      <c r="H244" s="61"/>
      <c r="I244" s="369">
        <f>SUM(I245)</f>
        <v>0</v>
      </c>
      <c r="J244" s="369">
        <f>SUM(J245)</f>
        <v>0</v>
      </c>
      <c r="K244" s="263">
        <f t="shared" si="12"/>
        <v>0</v>
      </c>
      <c r="L244" s="306" t="e">
        <f t="shared" si="13"/>
        <v>#DIV/0!</v>
      </c>
    </row>
    <row r="245" spans="1:12" s="90" customFormat="1" ht="27" hidden="1" thickBot="1">
      <c r="A245" s="36" t="s">
        <v>240</v>
      </c>
      <c r="B245" s="37" t="s">
        <v>2</v>
      </c>
      <c r="C245" s="121" t="s">
        <v>140</v>
      </c>
      <c r="D245" s="63" t="s">
        <v>7</v>
      </c>
      <c r="E245" s="63" t="s">
        <v>211</v>
      </c>
      <c r="F245" s="63" t="s">
        <v>4</v>
      </c>
      <c r="G245" s="63" t="s">
        <v>4</v>
      </c>
      <c r="H245" s="63" t="s">
        <v>241</v>
      </c>
      <c r="I245" s="370"/>
      <c r="J245" s="370"/>
      <c r="K245" s="264">
        <f t="shared" si="12"/>
        <v>0</v>
      </c>
      <c r="L245" s="307" t="e">
        <f t="shared" si="13"/>
        <v>#DIV/0!</v>
      </c>
    </row>
    <row r="246" spans="1:12" ht="28.5" customHeight="1" hidden="1" thickBot="1">
      <c r="A246" s="32" t="s">
        <v>229</v>
      </c>
      <c r="B246" s="37" t="s">
        <v>2</v>
      </c>
      <c r="C246" s="120" t="s">
        <v>140</v>
      </c>
      <c r="D246" s="61" t="s">
        <v>7</v>
      </c>
      <c r="E246" s="61" t="s">
        <v>224</v>
      </c>
      <c r="F246" s="61" t="s">
        <v>4</v>
      </c>
      <c r="G246" s="61" t="s">
        <v>4</v>
      </c>
      <c r="H246" s="61"/>
      <c r="I246" s="369">
        <f>SUM(I247)</f>
        <v>0</v>
      </c>
      <c r="J246" s="369">
        <f>SUM(J247)</f>
        <v>0</v>
      </c>
      <c r="K246" s="263">
        <f t="shared" si="12"/>
        <v>0</v>
      </c>
      <c r="L246" s="306" t="e">
        <f t="shared" si="13"/>
        <v>#DIV/0!</v>
      </c>
    </row>
    <row r="247" spans="1:12" s="90" customFormat="1" ht="15.75" hidden="1" thickBot="1">
      <c r="A247" s="36" t="s">
        <v>198</v>
      </c>
      <c r="B247" s="37" t="s">
        <v>2</v>
      </c>
      <c r="C247" s="121" t="s">
        <v>140</v>
      </c>
      <c r="D247" s="63" t="s">
        <v>7</v>
      </c>
      <c r="E247" s="63" t="s">
        <v>224</v>
      </c>
      <c r="F247" s="63" t="s">
        <v>4</v>
      </c>
      <c r="G247" s="63" t="s">
        <v>4</v>
      </c>
      <c r="H247" s="63" t="s">
        <v>199</v>
      </c>
      <c r="I247" s="370"/>
      <c r="J247" s="370"/>
      <c r="K247" s="264">
        <f t="shared" si="12"/>
        <v>0</v>
      </c>
      <c r="L247" s="307" t="e">
        <f t="shared" si="13"/>
        <v>#DIV/0!</v>
      </c>
    </row>
    <row r="248" spans="1:12" ht="15.75" hidden="1" thickBot="1">
      <c r="A248" s="32" t="s">
        <v>178</v>
      </c>
      <c r="B248" s="37" t="s">
        <v>2</v>
      </c>
      <c r="C248" s="120" t="s">
        <v>140</v>
      </c>
      <c r="D248" s="61" t="s">
        <v>7</v>
      </c>
      <c r="E248" s="61" t="s">
        <v>179</v>
      </c>
      <c r="F248" s="61" t="s">
        <v>4</v>
      </c>
      <c r="G248" s="61" t="s">
        <v>4</v>
      </c>
      <c r="H248" s="61"/>
      <c r="I248" s="369">
        <f>SUM(I249)</f>
        <v>0</v>
      </c>
      <c r="J248" s="369">
        <f>SUM(J249)</f>
        <v>0</v>
      </c>
      <c r="K248" s="263">
        <f t="shared" si="12"/>
        <v>0</v>
      </c>
      <c r="L248" s="306" t="e">
        <f t="shared" si="13"/>
        <v>#DIV/0!</v>
      </c>
    </row>
    <row r="249" spans="1:12" s="90" customFormat="1" ht="27" hidden="1" thickBot="1">
      <c r="A249" s="36" t="s">
        <v>240</v>
      </c>
      <c r="B249" s="37" t="s">
        <v>2</v>
      </c>
      <c r="C249" s="121" t="s">
        <v>140</v>
      </c>
      <c r="D249" s="63" t="s">
        <v>8</v>
      </c>
      <c r="E249" s="63" t="s">
        <v>179</v>
      </c>
      <c r="F249" s="63" t="s">
        <v>4</v>
      </c>
      <c r="G249" s="63" t="s">
        <v>4</v>
      </c>
      <c r="H249" s="63" t="s">
        <v>241</v>
      </c>
      <c r="I249" s="370"/>
      <c r="J249" s="370"/>
      <c r="K249" s="264">
        <f t="shared" si="12"/>
        <v>0</v>
      </c>
      <c r="L249" s="307" t="e">
        <f t="shared" si="13"/>
        <v>#DIV/0!</v>
      </c>
    </row>
    <row r="250" spans="1:12" s="144" customFormat="1" ht="15.75" hidden="1" thickBot="1">
      <c r="A250" s="41" t="s">
        <v>242</v>
      </c>
      <c r="B250" s="37" t="s">
        <v>2</v>
      </c>
      <c r="C250" s="99" t="s">
        <v>140</v>
      </c>
      <c r="D250" s="100" t="s">
        <v>33</v>
      </c>
      <c r="E250" s="154"/>
      <c r="F250" s="154"/>
      <c r="G250" s="154"/>
      <c r="H250" s="154"/>
      <c r="I250" s="401">
        <f>SUM(I251)</f>
        <v>0</v>
      </c>
      <c r="J250" s="401">
        <f>SUM(J251)</f>
        <v>0</v>
      </c>
      <c r="K250" s="285">
        <f t="shared" si="12"/>
        <v>0</v>
      </c>
      <c r="L250" s="317" t="e">
        <f t="shared" si="13"/>
        <v>#DIV/0!</v>
      </c>
    </row>
    <row r="251" spans="1:12" ht="15.75" hidden="1" thickBot="1">
      <c r="A251" s="32" t="s">
        <v>243</v>
      </c>
      <c r="B251" s="37" t="s">
        <v>2</v>
      </c>
      <c r="C251" s="61" t="s">
        <v>140</v>
      </c>
      <c r="D251" s="61" t="s">
        <v>33</v>
      </c>
      <c r="E251" s="61" t="s">
        <v>244</v>
      </c>
      <c r="F251" s="61" t="s">
        <v>4</v>
      </c>
      <c r="G251" s="61" t="s">
        <v>4</v>
      </c>
      <c r="H251" s="61"/>
      <c r="I251" s="369">
        <f>SUM(I252)</f>
        <v>0</v>
      </c>
      <c r="J251" s="369">
        <f>SUM(J252)</f>
        <v>0</v>
      </c>
      <c r="K251" s="263">
        <f t="shared" si="12"/>
        <v>0</v>
      </c>
      <c r="L251" s="306" t="e">
        <f t="shared" si="13"/>
        <v>#DIV/0!</v>
      </c>
    </row>
    <row r="252" spans="1:12" s="90" customFormat="1" ht="27" hidden="1" thickBot="1">
      <c r="A252" s="36" t="s">
        <v>240</v>
      </c>
      <c r="B252" s="37" t="s">
        <v>2</v>
      </c>
      <c r="C252" s="135" t="s">
        <v>140</v>
      </c>
      <c r="D252" s="63" t="s">
        <v>33</v>
      </c>
      <c r="E252" s="63" t="s">
        <v>244</v>
      </c>
      <c r="F252" s="63" t="s">
        <v>4</v>
      </c>
      <c r="G252" s="63" t="s">
        <v>4</v>
      </c>
      <c r="H252" s="63" t="s">
        <v>241</v>
      </c>
      <c r="I252" s="370"/>
      <c r="J252" s="370"/>
      <c r="K252" s="264">
        <f t="shared" si="12"/>
        <v>0</v>
      </c>
      <c r="L252" s="307" t="e">
        <f t="shared" si="13"/>
        <v>#DIV/0!</v>
      </c>
    </row>
    <row r="253" spans="1:12" ht="15.75" hidden="1" thickBot="1">
      <c r="A253" s="88"/>
      <c r="B253" s="37" t="s">
        <v>2</v>
      </c>
      <c r="C253" s="155"/>
      <c r="D253" s="124"/>
      <c r="E253" s="124"/>
      <c r="F253" s="124"/>
      <c r="G253" s="124"/>
      <c r="H253" s="124"/>
      <c r="I253" s="389"/>
      <c r="J253" s="389"/>
      <c r="K253" s="321">
        <f t="shared" si="12"/>
        <v>0</v>
      </c>
      <c r="L253" s="322" t="e">
        <f t="shared" si="13"/>
        <v>#DIV/0!</v>
      </c>
    </row>
    <row r="254" spans="1:12" s="82" customFormat="1" ht="15.75" hidden="1" thickBot="1">
      <c r="A254" s="125" t="s">
        <v>245</v>
      </c>
      <c r="B254" s="37" t="s">
        <v>2</v>
      </c>
      <c r="C254" s="126" t="s">
        <v>32</v>
      </c>
      <c r="D254" s="127"/>
      <c r="E254" s="127"/>
      <c r="F254" s="127"/>
      <c r="G254" s="127"/>
      <c r="H254" s="127"/>
      <c r="I254" s="390">
        <f>SUM(I255+I273+I276)</f>
        <v>0</v>
      </c>
      <c r="J254" s="390">
        <f>SUM(J255+J273+J276)</f>
        <v>0</v>
      </c>
      <c r="K254" s="323">
        <f t="shared" si="12"/>
        <v>0</v>
      </c>
      <c r="L254" s="324" t="e">
        <f t="shared" si="13"/>
        <v>#DIV/0!</v>
      </c>
    </row>
    <row r="255" spans="1:12" s="144" customFormat="1" ht="14.25" customHeight="1" hidden="1">
      <c r="A255" s="41" t="s">
        <v>246</v>
      </c>
      <c r="B255" s="37" t="s">
        <v>2</v>
      </c>
      <c r="C255" s="99" t="s">
        <v>32</v>
      </c>
      <c r="D255" s="100" t="s">
        <v>7</v>
      </c>
      <c r="E255" s="100"/>
      <c r="F255" s="154"/>
      <c r="G255" s="154"/>
      <c r="H255" s="154"/>
      <c r="I255" s="401">
        <f>SUM(I256+I258+I260+I262+I264)</f>
        <v>0</v>
      </c>
      <c r="J255" s="401">
        <f>SUM(J256+J258+J260+J262+J264)</f>
        <v>0</v>
      </c>
      <c r="K255" s="285">
        <f t="shared" si="12"/>
        <v>0</v>
      </c>
      <c r="L255" s="317" t="e">
        <f t="shared" si="13"/>
        <v>#DIV/0!</v>
      </c>
    </row>
    <row r="256" spans="1:12" ht="30" customHeight="1" hidden="1">
      <c r="A256" s="32" t="s">
        <v>229</v>
      </c>
      <c r="B256" s="37" t="s">
        <v>2</v>
      </c>
      <c r="C256" s="120" t="s">
        <v>32</v>
      </c>
      <c r="D256" s="61" t="s">
        <v>7</v>
      </c>
      <c r="E256" s="61" t="s">
        <v>224</v>
      </c>
      <c r="F256" s="61" t="s">
        <v>4</v>
      </c>
      <c r="G256" s="61" t="s">
        <v>4</v>
      </c>
      <c r="H256" s="61"/>
      <c r="I256" s="369">
        <f>SUM(I257)</f>
        <v>0</v>
      </c>
      <c r="J256" s="369">
        <f>SUM(J257)</f>
        <v>0</v>
      </c>
      <c r="K256" s="263">
        <f t="shared" si="12"/>
        <v>0</v>
      </c>
      <c r="L256" s="306" t="e">
        <f t="shared" si="13"/>
        <v>#DIV/0!</v>
      </c>
    </row>
    <row r="257" spans="1:12" s="90" customFormat="1" ht="15.75" hidden="1" thickBot="1">
      <c r="A257" s="36" t="s">
        <v>198</v>
      </c>
      <c r="B257" s="37" t="s">
        <v>2</v>
      </c>
      <c r="C257" s="121" t="s">
        <v>32</v>
      </c>
      <c r="D257" s="63" t="s">
        <v>7</v>
      </c>
      <c r="E257" s="63" t="s">
        <v>224</v>
      </c>
      <c r="F257" s="63" t="s">
        <v>4</v>
      </c>
      <c r="G257" s="63" t="s">
        <v>4</v>
      </c>
      <c r="H257" s="63" t="s">
        <v>199</v>
      </c>
      <c r="I257" s="370"/>
      <c r="J257" s="370"/>
      <c r="K257" s="264">
        <f t="shared" si="12"/>
        <v>0</v>
      </c>
      <c r="L257" s="307" t="e">
        <f t="shared" si="13"/>
        <v>#DIV/0!</v>
      </c>
    </row>
    <row r="258" spans="1:12" ht="18" customHeight="1" hidden="1">
      <c r="A258" s="32" t="s">
        <v>247</v>
      </c>
      <c r="B258" s="37" t="s">
        <v>2</v>
      </c>
      <c r="C258" s="120" t="s">
        <v>32</v>
      </c>
      <c r="D258" s="61" t="s">
        <v>7</v>
      </c>
      <c r="E258" s="61" t="s">
        <v>248</v>
      </c>
      <c r="F258" s="61" t="s">
        <v>4</v>
      </c>
      <c r="G258" s="61" t="s">
        <v>4</v>
      </c>
      <c r="H258" s="61"/>
      <c r="I258" s="369">
        <f>SUM(I259)</f>
        <v>0</v>
      </c>
      <c r="J258" s="369">
        <f>SUM(J259)</f>
        <v>0</v>
      </c>
      <c r="K258" s="263">
        <f t="shared" si="12"/>
        <v>0</v>
      </c>
      <c r="L258" s="306" t="e">
        <f t="shared" si="13"/>
        <v>#DIV/0!</v>
      </c>
    </row>
    <row r="259" spans="1:12" s="90" customFormat="1" ht="15.75" hidden="1" thickBot="1">
      <c r="A259" s="36" t="s">
        <v>198</v>
      </c>
      <c r="B259" s="37" t="s">
        <v>2</v>
      </c>
      <c r="C259" s="121" t="s">
        <v>32</v>
      </c>
      <c r="D259" s="63" t="s">
        <v>7</v>
      </c>
      <c r="E259" s="63" t="s">
        <v>248</v>
      </c>
      <c r="F259" s="63" t="s">
        <v>4</v>
      </c>
      <c r="G259" s="63" t="s">
        <v>4</v>
      </c>
      <c r="H259" s="63" t="s">
        <v>199</v>
      </c>
      <c r="I259" s="370"/>
      <c r="J259" s="370"/>
      <c r="K259" s="264">
        <f t="shared" si="12"/>
        <v>0</v>
      </c>
      <c r="L259" s="307" t="e">
        <f t="shared" si="13"/>
        <v>#DIV/0!</v>
      </c>
    </row>
    <row r="260" spans="1:12" ht="18" customHeight="1" hidden="1">
      <c r="A260" s="32" t="s">
        <v>249</v>
      </c>
      <c r="B260" s="37" t="s">
        <v>2</v>
      </c>
      <c r="C260" s="120" t="s">
        <v>32</v>
      </c>
      <c r="D260" s="61" t="s">
        <v>7</v>
      </c>
      <c r="E260" s="61" t="s">
        <v>250</v>
      </c>
      <c r="F260" s="61" t="s">
        <v>4</v>
      </c>
      <c r="G260" s="61" t="s">
        <v>4</v>
      </c>
      <c r="H260" s="61"/>
      <c r="I260" s="369">
        <f>SUM(I261)</f>
        <v>0</v>
      </c>
      <c r="J260" s="369">
        <f>SUM(J261)</f>
        <v>0</v>
      </c>
      <c r="K260" s="263">
        <f t="shared" si="12"/>
        <v>0</v>
      </c>
      <c r="L260" s="306" t="e">
        <f t="shared" si="13"/>
        <v>#DIV/0!</v>
      </c>
    </row>
    <row r="261" spans="1:12" s="90" customFormat="1" ht="15.75" hidden="1" thickBot="1">
      <c r="A261" s="36" t="s">
        <v>198</v>
      </c>
      <c r="B261" s="37" t="s">
        <v>2</v>
      </c>
      <c r="C261" s="121" t="s">
        <v>32</v>
      </c>
      <c r="D261" s="63" t="s">
        <v>7</v>
      </c>
      <c r="E261" s="63" t="s">
        <v>250</v>
      </c>
      <c r="F261" s="63" t="s">
        <v>4</v>
      </c>
      <c r="G261" s="63" t="s">
        <v>4</v>
      </c>
      <c r="H261" s="63" t="s">
        <v>199</v>
      </c>
      <c r="I261" s="370"/>
      <c r="J261" s="370"/>
      <c r="K261" s="264">
        <f t="shared" si="12"/>
        <v>0</v>
      </c>
      <c r="L261" s="307" t="e">
        <f t="shared" si="13"/>
        <v>#DIV/0!</v>
      </c>
    </row>
    <row r="262" spans="1:12" ht="15.75" hidden="1" thickBot="1">
      <c r="A262" s="32" t="s">
        <v>251</v>
      </c>
      <c r="B262" s="37" t="s">
        <v>2</v>
      </c>
      <c r="C262" s="120" t="s">
        <v>32</v>
      </c>
      <c r="D262" s="61" t="s">
        <v>7</v>
      </c>
      <c r="E262" s="61" t="s">
        <v>252</v>
      </c>
      <c r="F262" s="61" t="s">
        <v>4</v>
      </c>
      <c r="G262" s="61" t="s">
        <v>4</v>
      </c>
      <c r="H262" s="61"/>
      <c r="I262" s="369">
        <f>SUM(I263)</f>
        <v>0</v>
      </c>
      <c r="J262" s="369">
        <f>SUM(J263)</f>
        <v>0</v>
      </c>
      <c r="K262" s="263">
        <f t="shared" si="12"/>
        <v>0</v>
      </c>
      <c r="L262" s="306" t="e">
        <f t="shared" si="13"/>
        <v>#DIV/0!</v>
      </c>
    </row>
    <row r="263" spans="1:12" s="90" customFormat="1" ht="15.75" hidden="1" thickBot="1">
      <c r="A263" s="36" t="s">
        <v>198</v>
      </c>
      <c r="B263" s="37" t="s">
        <v>2</v>
      </c>
      <c r="C263" s="121" t="s">
        <v>32</v>
      </c>
      <c r="D263" s="63" t="s">
        <v>7</v>
      </c>
      <c r="E263" s="63" t="s">
        <v>252</v>
      </c>
      <c r="F263" s="63" t="s">
        <v>4</v>
      </c>
      <c r="G263" s="63" t="s">
        <v>4</v>
      </c>
      <c r="H263" s="63" t="s">
        <v>199</v>
      </c>
      <c r="I263" s="370"/>
      <c r="J263" s="370"/>
      <c r="K263" s="264">
        <f t="shared" si="12"/>
        <v>0</v>
      </c>
      <c r="L263" s="307" t="e">
        <f t="shared" si="13"/>
        <v>#DIV/0!</v>
      </c>
    </row>
    <row r="264" spans="1:12" ht="15.75" hidden="1" thickBot="1">
      <c r="A264" s="156" t="s">
        <v>178</v>
      </c>
      <c r="B264" s="37" t="s">
        <v>2</v>
      </c>
      <c r="C264" s="120" t="s">
        <v>32</v>
      </c>
      <c r="D264" s="61" t="s">
        <v>7</v>
      </c>
      <c r="E264" s="61" t="s">
        <v>213</v>
      </c>
      <c r="F264" s="61" t="s">
        <v>4</v>
      </c>
      <c r="G264" s="61" t="s">
        <v>4</v>
      </c>
      <c r="H264" s="61"/>
      <c r="I264" s="369">
        <f>SUM(I265+I267+I269+I271)</f>
        <v>0</v>
      </c>
      <c r="J264" s="369">
        <f>SUM(J265+J267+J269+J271)</f>
        <v>0</v>
      </c>
      <c r="K264" s="263">
        <f t="shared" si="12"/>
        <v>0</v>
      </c>
      <c r="L264" s="306" t="e">
        <f t="shared" si="13"/>
        <v>#DIV/0!</v>
      </c>
    </row>
    <row r="265" spans="1:12" ht="15.75" hidden="1" thickBot="1">
      <c r="A265" s="157" t="s">
        <v>212</v>
      </c>
      <c r="B265" s="37" t="s">
        <v>2</v>
      </c>
      <c r="C265" s="120" t="s">
        <v>32</v>
      </c>
      <c r="D265" s="61" t="s">
        <v>7</v>
      </c>
      <c r="E265" s="61" t="s">
        <v>213</v>
      </c>
      <c r="F265" s="158" t="s">
        <v>4</v>
      </c>
      <c r="G265" s="95" t="s">
        <v>109</v>
      </c>
      <c r="H265" s="61"/>
      <c r="I265" s="369">
        <f>SUM(I266)</f>
        <v>0</v>
      </c>
      <c r="J265" s="369">
        <f>SUM(J266)</f>
        <v>0</v>
      </c>
      <c r="K265" s="263">
        <f t="shared" si="12"/>
        <v>0</v>
      </c>
      <c r="L265" s="306" t="e">
        <f t="shared" si="13"/>
        <v>#DIV/0!</v>
      </c>
    </row>
    <row r="266" spans="1:12" s="90" customFormat="1" ht="27" hidden="1" thickBot="1">
      <c r="A266" s="36" t="s">
        <v>253</v>
      </c>
      <c r="B266" s="37" t="s">
        <v>2</v>
      </c>
      <c r="C266" s="121" t="s">
        <v>32</v>
      </c>
      <c r="D266" s="63" t="s">
        <v>7</v>
      </c>
      <c r="E266" s="63" t="s">
        <v>213</v>
      </c>
      <c r="F266" s="97" t="s">
        <v>4</v>
      </c>
      <c r="G266" s="139" t="s">
        <v>109</v>
      </c>
      <c r="H266" s="63" t="s">
        <v>254</v>
      </c>
      <c r="I266" s="370"/>
      <c r="J266" s="370"/>
      <c r="K266" s="264">
        <f t="shared" si="12"/>
        <v>0</v>
      </c>
      <c r="L266" s="307" t="e">
        <f t="shared" si="13"/>
        <v>#DIV/0!</v>
      </c>
    </row>
    <row r="267" spans="1:12" ht="27" hidden="1" thickBot="1">
      <c r="A267" s="32" t="s">
        <v>255</v>
      </c>
      <c r="B267" s="37" t="s">
        <v>2</v>
      </c>
      <c r="C267" s="120" t="s">
        <v>32</v>
      </c>
      <c r="D267" s="61" t="s">
        <v>7</v>
      </c>
      <c r="E267" s="61" t="s">
        <v>179</v>
      </c>
      <c r="F267" s="158" t="s">
        <v>4</v>
      </c>
      <c r="G267" s="95" t="s">
        <v>4</v>
      </c>
      <c r="H267" s="61"/>
      <c r="I267" s="369">
        <f>SUM(I268)</f>
        <v>0</v>
      </c>
      <c r="J267" s="369">
        <f>SUM(J268)</f>
        <v>0</v>
      </c>
      <c r="K267" s="263">
        <f t="shared" si="12"/>
        <v>0</v>
      </c>
      <c r="L267" s="306" t="e">
        <f t="shared" si="13"/>
        <v>#DIV/0!</v>
      </c>
    </row>
    <row r="268" spans="1:12" s="90" customFormat="1" ht="27" customHeight="1" hidden="1">
      <c r="A268" s="36" t="s">
        <v>256</v>
      </c>
      <c r="B268" s="37" t="s">
        <v>2</v>
      </c>
      <c r="C268" s="121" t="s">
        <v>32</v>
      </c>
      <c r="D268" s="63" t="s">
        <v>7</v>
      </c>
      <c r="E268" s="63" t="s">
        <v>179</v>
      </c>
      <c r="F268" s="97" t="s">
        <v>4</v>
      </c>
      <c r="G268" s="139" t="s">
        <v>109</v>
      </c>
      <c r="H268" s="63" t="s">
        <v>257</v>
      </c>
      <c r="I268" s="370"/>
      <c r="J268" s="370"/>
      <c r="K268" s="264">
        <f t="shared" si="12"/>
        <v>0</v>
      </c>
      <c r="L268" s="307" t="e">
        <f t="shared" si="13"/>
        <v>#DIV/0!</v>
      </c>
    </row>
    <row r="269" spans="1:12" ht="15.75" hidden="1" thickBot="1">
      <c r="A269" s="32" t="s">
        <v>258</v>
      </c>
      <c r="B269" s="37" t="s">
        <v>2</v>
      </c>
      <c r="C269" s="120" t="s">
        <v>32</v>
      </c>
      <c r="D269" s="61" t="s">
        <v>7</v>
      </c>
      <c r="E269" s="61" t="s">
        <v>179</v>
      </c>
      <c r="F269" s="158" t="s">
        <v>4</v>
      </c>
      <c r="G269" s="95" t="s">
        <v>4</v>
      </c>
      <c r="H269" s="61"/>
      <c r="I269" s="369">
        <f>SUM(I270)</f>
        <v>0</v>
      </c>
      <c r="J269" s="369">
        <f>SUM(J270)</f>
        <v>0</v>
      </c>
      <c r="K269" s="263">
        <f t="shared" si="12"/>
        <v>0</v>
      </c>
      <c r="L269" s="306" t="e">
        <f t="shared" si="13"/>
        <v>#DIV/0!</v>
      </c>
    </row>
    <row r="270" spans="1:12" s="90" customFormat="1" ht="27" customHeight="1" hidden="1">
      <c r="A270" s="36" t="s">
        <v>256</v>
      </c>
      <c r="B270" s="37" t="s">
        <v>2</v>
      </c>
      <c r="C270" s="121" t="s">
        <v>32</v>
      </c>
      <c r="D270" s="63" t="s">
        <v>7</v>
      </c>
      <c r="E270" s="63" t="s">
        <v>179</v>
      </c>
      <c r="F270" s="97" t="s">
        <v>4</v>
      </c>
      <c r="G270" s="139" t="s">
        <v>109</v>
      </c>
      <c r="H270" s="63" t="s">
        <v>257</v>
      </c>
      <c r="I270" s="370"/>
      <c r="J270" s="370"/>
      <c r="K270" s="264">
        <f t="shared" si="12"/>
        <v>0</v>
      </c>
      <c r="L270" s="307" t="e">
        <f t="shared" si="13"/>
        <v>#DIV/0!</v>
      </c>
    </row>
    <row r="271" spans="1:12" ht="15.75" hidden="1" thickBot="1">
      <c r="A271" s="32" t="s">
        <v>259</v>
      </c>
      <c r="B271" s="37" t="s">
        <v>2</v>
      </c>
      <c r="C271" s="120" t="s">
        <v>32</v>
      </c>
      <c r="D271" s="61" t="s">
        <v>7</v>
      </c>
      <c r="E271" s="61" t="s">
        <v>179</v>
      </c>
      <c r="F271" s="158" t="s">
        <v>4</v>
      </c>
      <c r="G271" s="95" t="s">
        <v>4</v>
      </c>
      <c r="H271" s="61"/>
      <c r="I271" s="369">
        <f>SUM(I272)</f>
        <v>0</v>
      </c>
      <c r="J271" s="369">
        <f>SUM(J272)</f>
        <v>0</v>
      </c>
      <c r="K271" s="263">
        <f t="shared" si="12"/>
        <v>0</v>
      </c>
      <c r="L271" s="306" t="e">
        <f t="shared" si="13"/>
        <v>#DIV/0!</v>
      </c>
    </row>
    <row r="272" spans="1:12" s="90" customFormat="1" ht="27" customHeight="1" hidden="1">
      <c r="A272" s="36" t="s">
        <v>256</v>
      </c>
      <c r="B272" s="37" t="s">
        <v>2</v>
      </c>
      <c r="C272" s="121" t="s">
        <v>32</v>
      </c>
      <c r="D272" s="63" t="s">
        <v>7</v>
      </c>
      <c r="E272" s="63" t="s">
        <v>179</v>
      </c>
      <c r="F272" s="97" t="s">
        <v>4</v>
      </c>
      <c r="G272" s="139" t="s">
        <v>109</v>
      </c>
      <c r="H272" s="63" t="s">
        <v>257</v>
      </c>
      <c r="I272" s="370"/>
      <c r="J272" s="370"/>
      <c r="K272" s="264">
        <f t="shared" si="12"/>
        <v>0</v>
      </c>
      <c r="L272" s="307" t="e">
        <f t="shared" si="13"/>
        <v>#DIV/0!</v>
      </c>
    </row>
    <row r="273" spans="1:12" s="144" customFormat="1" ht="16.5" customHeight="1" hidden="1">
      <c r="A273" s="41" t="s">
        <v>260</v>
      </c>
      <c r="B273" s="37" t="s">
        <v>2</v>
      </c>
      <c r="C273" s="99" t="s">
        <v>32</v>
      </c>
      <c r="D273" s="100" t="s">
        <v>8</v>
      </c>
      <c r="E273" s="154"/>
      <c r="F273" s="154"/>
      <c r="G273" s="154"/>
      <c r="H273" s="154"/>
      <c r="I273" s="401">
        <f>SUM(I274)</f>
        <v>0</v>
      </c>
      <c r="J273" s="401">
        <f>SUM(J274)</f>
        <v>0</v>
      </c>
      <c r="K273" s="285">
        <f aca="true" t="shared" si="16" ref="K273:K334">J273-I273</f>
        <v>0</v>
      </c>
      <c r="L273" s="317" t="e">
        <f aca="true" t="shared" si="17" ref="L273:L334">J273/I273*100</f>
        <v>#DIV/0!</v>
      </c>
    </row>
    <row r="274" spans="1:12" ht="15.75" hidden="1" thickBot="1">
      <c r="A274" s="32" t="s">
        <v>261</v>
      </c>
      <c r="B274" s="37" t="s">
        <v>2</v>
      </c>
      <c r="C274" s="120" t="s">
        <v>32</v>
      </c>
      <c r="D274" s="61" t="s">
        <v>8</v>
      </c>
      <c r="E274" s="61" t="s">
        <v>262</v>
      </c>
      <c r="F274" s="61" t="s">
        <v>4</v>
      </c>
      <c r="G274" s="61" t="s">
        <v>4</v>
      </c>
      <c r="H274" s="61"/>
      <c r="I274" s="369">
        <f>SUM(I275)</f>
        <v>0</v>
      </c>
      <c r="J274" s="369">
        <f>SUM(J275)</f>
        <v>0</v>
      </c>
      <c r="K274" s="263">
        <f t="shared" si="16"/>
        <v>0</v>
      </c>
      <c r="L274" s="306" t="e">
        <f t="shared" si="17"/>
        <v>#DIV/0!</v>
      </c>
    </row>
    <row r="275" spans="1:12" s="90" customFormat="1" ht="15.75" hidden="1" thickBot="1">
      <c r="A275" s="36" t="s">
        <v>256</v>
      </c>
      <c r="B275" s="37" t="s">
        <v>2</v>
      </c>
      <c r="C275" s="121" t="s">
        <v>32</v>
      </c>
      <c r="D275" s="63" t="s">
        <v>8</v>
      </c>
      <c r="E275" s="63" t="s">
        <v>262</v>
      </c>
      <c r="F275" s="63" t="s">
        <v>4</v>
      </c>
      <c r="G275" s="63" t="s">
        <v>4</v>
      </c>
      <c r="H275" s="63" t="s">
        <v>257</v>
      </c>
      <c r="I275" s="370"/>
      <c r="J275" s="370"/>
      <c r="K275" s="264">
        <f t="shared" si="16"/>
        <v>0</v>
      </c>
      <c r="L275" s="307" t="e">
        <f t="shared" si="17"/>
        <v>#DIV/0!</v>
      </c>
    </row>
    <row r="276" spans="1:12" s="55" customFormat="1" ht="15.75" hidden="1" thickBot="1">
      <c r="A276" s="41" t="s">
        <v>263</v>
      </c>
      <c r="B276" s="37" t="s">
        <v>2</v>
      </c>
      <c r="C276" s="99" t="s">
        <v>32</v>
      </c>
      <c r="D276" s="100" t="s">
        <v>33</v>
      </c>
      <c r="E276" s="100"/>
      <c r="F276" s="100"/>
      <c r="G276" s="100"/>
      <c r="H276" s="100"/>
      <c r="I276" s="382">
        <f>SUM(I277+I279)</f>
        <v>0</v>
      </c>
      <c r="J276" s="382">
        <f>SUM(J277+J279)</f>
        <v>0</v>
      </c>
      <c r="K276" s="273">
        <f t="shared" si="16"/>
        <v>0</v>
      </c>
      <c r="L276" s="317" t="e">
        <f t="shared" si="17"/>
        <v>#DIV/0!</v>
      </c>
    </row>
    <row r="277" spans="1:12" ht="15.75" hidden="1" thickBot="1">
      <c r="A277" s="32" t="s">
        <v>168</v>
      </c>
      <c r="B277" s="37" t="s">
        <v>2</v>
      </c>
      <c r="C277" s="60" t="s">
        <v>32</v>
      </c>
      <c r="D277" s="61" t="s">
        <v>33</v>
      </c>
      <c r="E277" s="61" t="s">
        <v>169</v>
      </c>
      <c r="F277" s="61" t="s">
        <v>4</v>
      </c>
      <c r="G277" s="61" t="s">
        <v>4</v>
      </c>
      <c r="H277" s="61"/>
      <c r="I277" s="369">
        <f>SUM(I278)</f>
        <v>0</v>
      </c>
      <c r="J277" s="369">
        <f>SUM(J278)</f>
        <v>0</v>
      </c>
      <c r="K277" s="263">
        <f t="shared" si="16"/>
        <v>0</v>
      </c>
      <c r="L277" s="306" t="e">
        <f t="shared" si="17"/>
        <v>#DIV/0!</v>
      </c>
    </row>
    <row r="278" spans="1:12" s="31" customFormat="1" ht="15.75" hidden="1" thickBot="1">
      <c r="A278" s="36" t="s">
        <v>170</v>
      </c>
      <c r="B278" s="37" t="s">
        <v>2</v>
      </c>
      <c r="C278" s="62" t="s">
        <v>32</v>
      </c>
      <c r="D278" s="63" t="s">
        <v>33</v>
      </c>
      <c r="E278" s="63" t="s">
        <v>169</v>
      </c>
      <c r="F278" s="63" t="s">
        <v>4</v>
      </c>
      <c r="G278" s="63" t="s">
        <v>4</v>
      </c>
      <c r="H278" s="63" t="s">
        <v>171</v>
      </c>
      <c r="I278" s="370"/>
      <c r="J278" s="370"/>
      <c r="K278" s="264">
        <f t="shared" si="16"/>
        <v>0</v>
      </c>
      <c r="L278" s="307" t="e">
        <f t="shared" si="17"/>
        <v>#DIV/0!</v>
      </c>
    </row>
    <row r="279" spans="1:12" ht="27" hidden="1" thickBot="1">
      <c r="A279" s="32" t="s">
        <v>229</v>
      </c>
      <c r="B279" s="37" t="s">
        <v>2</v>
      </c>
      <c r="C279" s="60" t="s">
        <v>32</v>
      </c>
      <c r="D279" s="61" t="s">
        <v>33</v>
      </c>
      <c r="E279" s="61" t="s">
        <v>224</v>
      </c>
      <c r="F279" s="61" t="s">
        <v>4</v>
      </c>
      <c r="G279" s="61" t="s">
        <v>4</v>
      </c>
      <c r="H279" s="61"/>
      <c r="I279" s="369">
        <f>SUM(I280)</f>
        <v>0</v>
      </c>
      <c r="J279" s="369">
        <f>SUM(J280)</f>
        <v>0</v>
      </c>
      <c r="K279" s="263">
        <f t="shared" si="16"/>
        <v>0</v>
      </c>
      <c r="L279" s="306" t="e">
        <f t="shared" si="17"/>
        <v>#DIV/0!</v>
      </c>
    </row>
    <row r="280" spans="1:12" s="31" customFormat="1" ht="15.75" hidden="1" thickBot="1">
      <c r="A280" s="36" t="s">
        <v>198</v>
      </c>
      <c r="B280" s="37" t="s">
        <v>2</v>
      </c>
      <c r="C280" s="62" t="s">
        <v>32</v>
      </c>
      <c r="D280" s="63" t="s">
        <v>33</v>
      </c>
      <c r="E280" s="63" t="s">
        <v>224</v>
      </c>
      <c r="F280" s="63" t="s">
        <v>4</v>
      </c>
      <c r="G280" s="63" t="s">
        <v>4</v>
      </c>
      <c r="H280" s="63" t="s">
        <v>199</v>
      </c>
      <c r="I280" s="370"/>
      <c r="J280" s="370"/>
      <c r="K280" s="264">
        <f t="shared" si="16"/>
        <v>0</v>
      </c>
      <c r="L280" s="307" t="e">
        <f t="shared" si="17"/>
        <v>#DIV/0!</v>
      </c>
    </row>
    <row r="281" spans="1:12" ht="15.75" hidden="1" thickBot="1">
      <c r="A281" s="64"/>
      <c r="B281" s="65" t="s">
        <v>2</v>
      </c>
      <c r="C281" s="159"/>
      <c r="D281" s="67"/>
      <c r="E281" s="67"/>
      <c r="F281" s="67"/>
      <c r="G281" s="67"/>
      <c r="H281" s="67"/>
      <c r="I281" s="371"/>
      <c r="J281" s="371"/>
      <c r="K281" s="265">
        <f t="shared" si="16"/>
        <v>0</v>
      </c>
      <c r="L281" s="308" t="e">
        <f t="shared" si="17"/>
        <v>#DIV/0!</v>
      </c>
    </row>
    <row r="282" spans="1:12" ht="1.5" customHeight="1" hidden="1" thickBot="1">
      <c r="A282" s="32" t="s">
        <v>239</v>
      </c>
      <c r="B282" s="160" t="s">
        <v>2</v>
      </c>
      <c r="C282" s="120" t="s">
        <v>140</v>
      </c>
      <c r="D282" s="61" t="s">
        <v>7</v>
      </c>
      <c r="E282" s="61" t="s">
        <v>211</v>
      </c>
      <c r="F282" s="61" t="s">
        <v>4</v>
      </c>
      <c r="G282" s="61" t="s">
        <v>4</v>
      </c>
      <c r="H282" s="61"/>
      <c r="I282" s="402">
        <f>I283</f>
        <v>0</v>
      </c>
      <c r="J282" s="402">
        <f>J283</f>
        <v>0</v>
      </c>
      <c r="K282" s="332">
        <f t="shared" si="16"/>
        <v>0</v>
      </c>
      <c r="L282" s="333" t="e">
        <f t="shared" si="17"/>
        <v>#DIV/0!</v>
      </c>
    </row>
    <row r="283" spans="1:12" ht="15.75" hidden="1" thickBot="1">
      <c r="A283" s="36" t="s">
        <v>264</v>
      </c>
      <c r="B283" s="28" t="s">
        <v>2</v>
      </c>
      <c r="C283" s="121" t="s">
        <v>140</v>
      </c>
      <c r="D283" s="63" t="s">
        <v>7</v>
      </c>
      <c r="E283" s="63" t="s">
        <v>211</v>
      </c>
      <c r="F283" s="63" t="s">
        <v>22</v>
      </c>
      <c r="G283" s="63" t="s">
        <v>4</v>
      </c>
      <c r="H283" s="147"/>
      <c r="I283" s="403">
        <f>I284</f>
        <v>0</v>
      </c>
      <c r="J283" s="403">
        <f>J284</f>
        <v>0</v>
      </c>
      <c r="K283" s="334">
        <f t="shared" si="16"/>
        <v>0</v>
      </c>
      <c r="L283" s="335" t="e">
        <f t="shared" si="17"/>
        <v>#DIV/0!</v>
      </c>
    </row>
    <row r="284" spans="1:12" ht="15.75" hidden="1" thickBot="1">
      <c r="A284" s="40" t="s">
        <v>232</v>
      </c>
      <c r="B284" s="28" t="s">
        <v>2</v>
      </c>
      <c r="C284" s="155" t="s">
        <v>140</v>
      </c>
      <c r="D284" s="124" t="s">
        <v>7</v>
      </c>
      <c r="E284" s="124" t="s">
        <v>211</v>
      </c>
      <c r="F284" s="124" t="s">
        <v>22</v>
      </c>
      <c r="G284" s="124" t="s">
        <v>4</v>
      </c>
      <c r="H284" s="124" t="s">
        <v>95</v>
      </c>
      <c r="I284" s="404"/>
      <c r="J284" s="404"/>
      <c r="K284" s="336">
        <f t="shared" si="16"/>
        <v>0</v>
      </c>
      <c r="L284" s="335" t="e">
        <f t="shared" si="17"/>
        <v>#DIV/0!</v>
      </c>
    </row>
    <row r="285" spans="1:12" s="82" customFormat="1" ht="20.25" customHeight="1" hidden="1" thickBot="1">
      <c r="A285" s="91" t="s">
        <v>265</v>
      </c>
      <c r="B285" s="80" t="s">
        <v>2</v>
      </c>
      <c r="C285" s="150" t="s">
        <v>24</v>
      </c>
      <c r="D285" s="131"/>
      <c r="E285" s="131"/>
      <c r="F285" s="131"/>
      <c r="G285" s="131"/>
      <c r="H285" s="131"/>
      <c r="I285" s="392">
        <f>I286+I301</f>
        <v>0</v>
      </c>
      <c r="J285" s="392">
        <f>J286+J301</f>
        <v>0</v>
      </c>
      <c r="K285" s="278">
        <f t="shared" si="16"/>
        <v>0</v>
      </c>
      <c r="L285" s="313"/>
    </row>
    <row r="286" spans="1:12" s="144" customFormat="1" ht="21.75" customHeight="1" hidden="1">
      <c r="A286" s="57" t="s">
        <v>266</v>
      </c>
      <c r="B286" s="73" t="s">
        <v>2</v>
      </c>
      <c r="C286" s="58" t="s">
        <v>24</v>
      </c>
      <c r="D286" s="59" t="s">
        <v>7</v>
      </c>
      <c r="E286" s="161"/>
      <c r="F286" s="161"/>
      <c r="G286" s="161"/>
      <c r="H286" s="161"/>
      <c r="I286" s="405">
        <f>SUM(I287)</f>
        <v>0</v>
      </c>
      <c r="J286" s="405">
        <f>SUM(J287)</f>
        <v>0</v>
      </c>
      <c r="K286" s="287">
        <f t="shared" si="16"/>
        <v>0</v>
      </c>
      <c r="L286" s="305" t="e">
        <f t="shared" si="17"/>
        <v>#DIV/0!</v>
      </c>
    </row>
    <row r="287" spans="1:12" ht="23.25" customHeight="1" hidden="1">
      <c r="A287" s="32" t="s">
        <v>267</v>
      </c>
      <c r="B287" s="33" t="s">
        <v>2</v>
      </c>
      <c r="C287" s="116" t="s">
        <v>24</v>
      </c>
      <c r="D287" s="35" t="s">
        <v>7</v>
      </c>
      <c r="E287" s="35" t="s">
        <v>268</v>
      </c>
      <c r="F287" s="35" t="s">
        <v>4</v>
      </c>
      <c r="G287" s="35" t="s">
        <v>4</v>
      </c>
      <c r="H287" s="35"/>
      <c r="I287" s="360">
        <f>SUM(I290)</f>
        <v>0</v>
      </c>
      <c r="J287" s="360">
        <f>SUM(J290)</f>
        <v>0</v>
      </c>
      <c r="K287" s="258">
        <f t="shared" si="16"/>
        <v>0</v>
      </c>
      <c r="L287" s="295" t="e">
        <f t="shared" si="17"/>
        <v>#DIV/0!</v>
      </c>
    </row>
    <row r="288" spans="1:12" ht="24.75" customHeight="1" hidden="1">
      <c r="A288" s="40" t="s">
        <v>269</v>
      </c>
      <c r="B288" s="37" t="s">
        <v>2</v>
      </c>
      <c r="C288" s="117" t="s">
        <v>24</v>
      </c>
      <c r="D288" s="39" t="s">
        <v>7</v>
      </c>
      <c r="E288" s="39" t="s">
        <v>270</v>
      </c>
      <c r="F288" s="39" t="s">
        <v>4</v>
      </c>
      <c r="G288" s="39" t="s">
        <v>4</v>
      </c>
      <c r="H288" s="46"/>
      <c r="I288" s="363">
        <f>I289</f>
        <v>0</v>
      </c>
      <c r="J288" s="363">
        <f>J289</f>
        <v>0</v>
      </c>
      <c r="K288" s="260">
        <f t="shared" si="16"/>
        <v>0</v>
      </c>
      <c r="L288" s="296" t="e">
        <f t="shared" si="17"/>
        <v>#DIV/0!</v>
      </c>
    </row>
    <row r="289" spans="1:12" ht="26.25" customHeight="1" hidden="1">
      <c r="A289" s="36" t="s">
        <v>271</v>
      </c>
      <c r="B289" s="37" t="s">
        <v>2</v>
      </c>
      <c r="C289" s="117" t="s">
        <v>24</v>
      </c>
      <c r="D289" s="39" t="s">
        <v>7</v>
      </c>
      <c r="E289" s="39" t="s">
        <v>270</v>
      </c>
      <c r="F289" s="39" t="s">
        <v>7</v>
      </c>
      <c r="G289" s="39" t="s">
        <v>4</v>
      </c>
      <c r="H289" s="46"/>
      <c r="I289" s="363">
        <f>I290</f>
        <v>0</v>
      </c>
      <c r="J289" s="363">
        <f>J290</f>
        <v>0</v>
      </c>
      <c r="K289" s="260">
        <f t="shared" si="16"/>
        <v>0</v>
      </c>
      <c r="L289" s="296" t="e">
        <f t="shared" si="17"/>
        <v>#DIV/0!</v>
      </c>
    </row>
    <row r="290" spans="1:12" s="90" customFormat="1" ht="24" customHeight="1" hidden="1">
      <c r="A290" s="40" t="s">
        <v>272</v>
      </c>
      <c r="B290" s="37" t="s">
        <v>2</v>
      </c>
      <c r="C290" s="153" t="s">
        <v>24</v>
      </c>
      <c r="D290" s="113" t="s">
        <v>7</v>
      </c>
      <c r="E290" s="113" t="s">
        <v>270</v>
      </c>
      <c r="F290" s="113" t="s">
        <v>7</v>
      </c>
      <c r="G290" s="113" t="s">
        <v>4</v>
      </c>
      <c r="H290" s="113" t="s">
        <v>104</v>
      </c>
      <c r="I290" s="387">
        <v>0</v>
      </c>
      <c r="J290" s="387">
        <v>0</v>
      </c>
      <c r="K290" s="277">
        <f t="shared" si="16"/>
        <v>0</v>
      </c>
      <c r="L290" s="297" t="e">
        <f t="shared" si="17"/>
        <v>#DIV/0!</v>
      </c>
    </row>
    <row r="291" spans="1:12" s="144" customFormat="1" ht="23.25" customHeight="1" hidden="1">
      <c r="A291" s="41" t="s">
        <v>273</v>
      </c>
      <c r="B291" s="162"/>
      <c r="C291" s="99" t="s">
        <v>24</v>
      </c>
      <c r="D291" s="100" t="s">
        <v>8</v>
      </c>
      <c r="E291" s="154"/>
      <c r="F291" s="154"/>
      <c r="G291" s="154"/>
      <c r="H291" s="154"/>
      <c r="I291" s="401">
        <f>SUM(I292)</f>
        <v>0</v>
      </c>
      <c r="J291" s="401">
        <f>SUM(J292)</f>
        <v>0</v>
      </c>
      <c r="K291" s="285">
        <f t="shared" si="16"/>
        <v>0</v>
      </c>
      <c r="L291" s="317" t="e">
        <f t="shared" si="17"/>
        <v>#DIV/0!</v>
      </c>
    </row>
    <row r="292" spans="1:12" ht="24" customHeight="1" hidden="1">
      <c r="A292" s="32" t="s">
        <v>274</v>
      </c>
      <c r="B292" s="163"/>
      <c r="C292" s="120" t="s">
        <v>24</v>
      </c>
      <c r="D292" s="61" t="s">
        <v>8</v>
      </c>
      <c r="E292" s="61" t="s">
        <v>275</v>
      </c>
      <c r="F292" s="61" t="s">
        <v>4</v>
      </c>
      <c r="G292" s="61" t="s">
        <v>4</v>
      </c>
      <c r="H292" s="61"/>
      <c r="I292" s="369">
        <f>SUM(I293)</f>
        <v>0</v>
      </c>
      <c r="J292" s="369">
        <f>SUM(J293)</f>
        <v>0</v>
      </c>
      <c r="K292" s="263">
        <f t="shared" si="16"/>
        <v>0</v>
      </c>
      <c r="L292" s="306" t="e">
        <f t="shared" si="17"/>
        <v>#DIV/0!</v>
      </c>
    </row>
    <row r="293" spans="1:12" s="90" customFormat="1" ht="20.25" customHeight="1" hidden="1">
      <c r="A293" s="36" t="s">
        <v>198</v>
      </c>
      <c r="B293" s="164"/>
      <c r="C293" s="121" t="s">
        <v>24</v>
      </c>
      <c r="D293" s="63" t="s">
        <v>8</v>
      </c>
      <c r="E293" s="63" t="s">
        <v>275</v>
      </c>
      <c r="F293" s="63" t="s">
        <v>4</v>
      </c>
      <c r="G293" s="63" t="s">
        <v>4</v>
      </c>
      <c r="H293" s="63" t="s">
        <v>199</v>
      </c>
      <c r="I293" s="370"/>
      <c r="J293" s="370"/>
      <c r="K293" s="264">
        <f t="shared" si="16"/>
        <v>0</v>
      </c>
      <c r="L293" s="307" t="e">
        <f t="shared" si="17"/>
        <v>#DIV/0!</v>
      </c>
    </row>
    <row r="294" spans="1:12" s="144" customFormat="1" ht="21" customHeight="1" hidden="1">
      <c r="A294" s="41" t="s">
        <v>276</v>
      </c>
      <c r="B294" s="162"/>
      <c r="C294" s="99" t="s">
        <v>24</v>
      </c>
      <c r="D294" s="100" t="s">
        <v>20</v>
      </c>
      <c r="E294" s="154"/>
      <c r="F294" s="154"/>
      <c r="G294" s="154"/>
      <c r="H294" s="154"/>
      <c r="I294" s="401">
        <f>SUM(I295+I299+I301)+I317+I319</f>
        <v>0</v>
      </c>
      <c r="J294" s="401">
        <f>SUM(J295+J299+J301)+J317+J319</f>
        <v>0</v>
      </c>
      <c r="K294" s="285">
        <f t="shared" si="16"/>
        <v>0</v>
      </c>
      <c r="L294" s="317" t="e">
        <f t="shared" si="17"/>
        <v>#DIV/0!</v>
      </c>
    </row>
    <row r="295" spans="1:12" ht="23.25" customHeight="1" hidden="1">
      <c r="A295" s="32" t="s">
        <v>187</v>
      </c>
      <c r="B295" s="163"/>
      <c r="C295" s="120" t="s">
        <v>24</v>
      </c>
      <c r="D295" s="61" t="s">
        <v>20</v>
      </c>
      <c r="E295" s="61" t="s">
        <v>188</v>
      </c>
      <c r="F295" s="61" t="s">
        <v>4</v>
      </c>
      <c r="G295" s="61" t="s">
        <v>4</v>
      </c>
      <c r="H295" s="61"/>
      <c r="I295" s="369">
        <f>SUM(I296+I298+I297)</f>
        <v>0</v>
      </c>
      <c r="J295" s="369">
        <f>SUM(J296+J298+J297)</f>
        <v>0</v>
      </c>
      <c r="K295" s="263">
        <f t="shared" si="16"/>
        <v>0</v>
      </c>
      <c r="L295" s="306" t="e">
        <f t="shared" si="17"/>
        <v>#DIV/0!</v>
      </c>
    </row>
    <row r="296" spans="1:12" s="90" customFormat="1" ht="15.75" customHeight="1" hidden="1" thickBot="1">
      <c r="A296" s="36" t="s">
        <v>277</v>
      </c>
      <c r="B296" s="164"/>
      <c r="C296" s="121" t="s">
        <v>24</v>
      </c>
      <c r="D296" s="63" t="s">
        <v>20</v>
      </c>
      <c r="E296" s="63" t="s">
        <v>188</v>
      </c>
      <c r="F296" s="63" t="s">
        <v>4</v>
      </c>
      <c r="G296" s="63" t="s">
        <v>4</v>
      </c>
      <c r="H296" s="63" t="s">
        <v>278</v>
      </c>
      <c r="I296" s="370"/>
      <c r="J296" s="370"/>
      <c r="K296" s="264">
        <f t="shared" si="16"/>
        <v>0</v>
      </c>
      <c r="L296" s="307" t="e">
        <f t="shared" si="17"/>
        <v>#DIV/0!</v>
      </c>
    </row>
    <row r="297" spans="1:12" s="90" customFormat="1" ht="21.75" customHeight="1" hidden="1" thickBot="1">
      <c r="A297" s="36" t="s">
        <v>279</v>
      </c>
      <c r="B297" s="164"/>
      <c r="C297" s="121" t="s">
        <v>24</v>
      </c>
      <c r="D297" s="63" t="s">
        <v>20</v>
      </c>
      <c r="E297" s="63" t="s">
        <v>188</v>
      </c>
      <c r="F297" s="63" t="s">
        <v>4</v>
      </c>
      <c r="G297" s="63" t="s">
        <v>4</v>
      </c>
      <c r="H297" s="63" t="s">
        <v>280</v>
      </c>
      <c r="I297" s="370"/>
      <c r="J297" s="370"/>
      <c r="K297" s="264">
        <f t="shared" si="16"/>
        <v>0</v>
      </c>
      <c r="L297" s="307" t="e">
        <f t="shared" si="17"/>
        <v>#DIV/0!</v>
      </c>
    </row>
    <row r="298" spans="1:12" s="90" customFormat="1" ht="15.75" customHeight="1" hidden="1" thickBot="1">
      <c r="A298" s="36" t="s">
        <v>281</v>
      </c>
      <c r="B298" s="164"/>
      <c r="C298" s="121" t="s">
        <v>24</v>
      </c>
      <c r="D298" s="63" t="s">
        <v>20</v>
      </c>
      <c r="E298" s="63" t="s">
        <v>188</v>
      </c>
      <c r="F298" s="63" t="s">
        <v>4</v>
      </c>
      <c r="G298" s="63" t="s">
        <v>4</v>
      </c>
      <c r="H298" s="63" t="s">
        <v>282</v>
      </c>
      <c r="I298" s="370"/>
      <c r="J298" s="370"/>
      <c r="K298" s="264">
        <f t="shared" si="16"/>
        <v>0</v>
      </c>
      <c r="L298" s="307" t="e">
        <f t="shared" si="17"/>
        <v>#DIV/0!</v>
      </c>
    </row>
    <row r="299" spans="1:12" ht="21.75" customHeight="1" hidden="1" thickBot="1">
      <c r="A299" s="32" t="s">
        <v>141</v>
      </c>
      <c r="B299" s="163"/>
      <c r="C299" s="120" t="s">
        <v>24</v>
      </c>
      <c r="D299" s="61" t="s">
        <v>20</v>
      </c>
      <c r="E299" s="61" t="s">
        <v>142</v>
      </c>
      <c r="F299" s="61" t="s">
        <v>4</v>
      </c>
      <c r="G299" s="61" t="s">
        <v>4</v>
      </c>
      <c r="H299" s="61"/>
      <c r="I299" s="369">
        <f>SUM(I300)</f>
        <v>0</v>
      </c>
      <c r="J299" s="369">
        <f>SUM(J300)</f>
        <v>0</v>
      </c>
      <c r="K299" s="263">
        <f t="shared" si="16"/>
        <v>0</v>
      </c>
      <c r="L299" s="306" t="e">
        <f t="shared" si="17"/>
        <v>#DIV/0!</v>
      </c>
    </row>
    <row r="300" spans="1:12" s="90" customFormat="1" ht="15.75" customHeight="1" hidden="1" thickBot="1">
      <c r="A300" s="36" t="s">
        <v>283</v>
      </c>
      <c r="B300" s="164"/>
      <c r="C300" s="121" t="s">
        <v>24</v>
      </c>
      <c r="D300" s="63" t="s">
        <v>20</v>
      </c>
      <c r="E300" s="63" t="s">
        <v>142</v>
      </c>
      <c r="F300" s="63" t="s">
        <v>4</v>
      </c>
      <c r="G300" s="63" t="s">
        <v>4</v>
      </c>
      <c r="H300" s="63" t="s">
        <v>284</v>
      </c>
      <c r="I300" s="370"/>
      <c r="J300" s="370"/>
      <c r="K300" s="264">
        <f t="shared" si="16"/>
        <v>0</v>
      </c>
      <c r="L300" s="307" t="e">
        <f t="shared" si="17"/>
        <v>#DIV/0!</v>
      </c>
    </row>
    <row r="301" spans="1:12" ht="18.75" customHeight="1" hidden="1" thickBot="1">
      <c r="A301" s="57" t="s">
        <v>276</v>
      </c>
      <c r="B301" s="73" t="s">
        <v>2</v>
      </c>
      <c r="C301" s="59" t="s">
        <v>24</v>
      </c>
      <c r="D301" s="59" t="s">
        <v>20</v>
      </c>
      <c r="E301" s="59"/>
      <c r="F301" s="59"/>
      <c r="G301" s="59"/>
      <c r="H301" s="59"/>
      <c r="I301" s="367">
        <f aca="true" t="shared" si="18" ref="I301:J303">I302</f>
        <v>0</v>
      </c>
      <c r="J301" s="367">
        <f t="shared" si="18"/>
        <v>0</v>
      </c>
      <c r="K301" s="257">
        <f t="shared" si="16"/>
        <v>0</v>
      </c>
      <c r="L301" s="305"/>
    </row>
    <row r="302" spans="1:12" s="90" customFormat="1" ht="17.25" customHeight="1" hidden="1" thickBot="1">
      <c r="A302" s="32" t="s">
        <v>338</v>
      </c>
      <c r="B302" s="33" t="s">
        <v>2</v>
      </c>
      <c r="C302" s="116" t="s">
        <v>24</v>
      </c>
      <c r="D302" s="35" t="s">
        <v>20</v>
      </c>
      <c r="E302" s="35" t="s">
        <v>285</v>
      </c>
      <c r="F302" s="35" t="s">
        <v>4</v>
      </c>
      <c r="G302" s="35" t="s">
        <v>4</v>
      </c>
      <c r="H302" s="35"/>
      <c r="I302" s="360">
        <f t="shared" si="18"/>
        <v>0</v>
      </c>
      <c r="J302" s="360">
        <f t="shared" si="18"/>
        <v>0</v>
      </c>
      <c r="K302" s="258">
        <f t="shared" si="16"/>
        <v>0</v>
      </c>
      <c r="L302" s="295"/>
    </row>
    <row r="303" spans="1:12" s="90" customFormat="1" ht="18" customHeight="1" hidden="1" thickBot="1">
      <c r="A303" s="36" t="s">
        <v>293</v>
      </c>
      <c r="B303" s="37" t="s">
        <v>2</v>
      </c>
      <c r="C303" s="117" t="s">
        <v>24</v>
      </c>
      <c r="D303" s="39" t="s">
        <v>20</v>
      </c>
      <c r="E303" s="39" t="s">
        <v>285</v>
      </c>
      <c r="F303" s="39" t="s">
        <v>7</v>
      </c>
      <c r="G303" s="39" t="s">
        <v>4</v>
      </c>
      <c r="H303" s="46"/>
      <c r="I303" s="363">
        <f t="shared" si="18"/>
        <v>0</v>
      </c>
      <c r="J303" s="363">
        <f t="shared" si="18"/>
        <v>0</v>
      </c>
      <c r="K303" s="260">
        <f t="shared" si="16"/>
        <v>0</v>
      </c>
      <c r="L303" s="296"/>
    </row>
    <row r="304" spans="1:12" s="90" customFormat="1" ht="15.75" customHeight="1" hidden="1" thickBot="1">
      <c r="A304" s="430" t="s">
        <v>272</v>
      </c>
      <c r="B304" s="65" t="s">
        <v>2</v>
      </c>
      <c r="C304" s="429" t="s">
        <v>24</v>
      </c>
      <c r="D304" s="78" t="s">
        <v>20</v>
      </c>
      <c r="E304" s="78" t="s">
        <v>285</v>
      </c>
      <c r="F304" s="78" t="s">
        <v>7</v>
      </c>
      <c r="G304" s="78" t="s">
        <v>4</v>
      </c>
      <c r="H304" s="78" t="s">
        <v>104</v>
      </c>
      <c r="I304" s="373">
        <f>'расходы за 2014 П.3'!H303</f>
        <v>0</v>
      </c>
      <c r="J304" s="373">
        <f>'расходы за 2014 П.3'!I303</f>
        <v>0</v>
      </c>
      <c r="K304" s="267">
        <f t="shared" si="16"/>
        <v>0</v>
      </c>
      <c r="L304" s="431"/>
    </row>
    <row r="305" spans="1:12" s="90" customFormat="1" ht="21" customHeight="1" thickBot="1">
      <c r="A305" s="91" t="s">
        <v>421</v>
      </c>
      <c r="B305" s="80" t="s">
        <v>2</v>
      </c>
      <c r="C305" s="150" t="s">
        <v>37</v>
      </c>
      <c r="D305" s="432"/>
      <c r="E305" s="432"/>
      <c r="F305" s="432"/>
      <c r="G305" s="432"/>
      <c r="H305" s="432"/>
      <c r="I305" s="383">
        <f>I306</f>
        <v>1000</v>
      </c>
      <c r="J305" s="383">
        <f>J306</f>
        <v>412.595</v>
      </c>
      <c r="K305" s="318">
        <f t="shared" si="16"/>
        <v>-587.405</v>
      </c>
      <c r="L305" s="313">
        <f aca="true" t="shared" si="19" ref="L305:L310">J305/I305*100</f>
        <v>41.2595</v>
      </c>
    </row>
    <row r="306" spans="1:12" s="90" customFormat="1" ht="18" customHeight="1">
      <c r="A306" s="57" t="s">
        <v>422</v>
      </c>
      <c r="B306" s="73" t="s">
        <v>2</v>
      </c>
      <c r="C306" s="59" t="s">
        <v>37</v>
      </c>
      <c r="D306" s="59" t="s">
        <v>19</v>
      </c>
      <c r="E306" s="59"/>
      <c r="F306" s="59"/>
      <c r="G306" s="59"/>
      <c r="H306" s="59"/>
      <c r="I306" s="367">
        <f>I307+I317+I325+I379+I328</f>
        <v>1000</v>
      </c>
      <c r="J306" s="367">
        <f>J307+J317+J325+J379+J328</f>
        <v>412.595</v>
      </c>
      <c r="K306" s="257">
        <f t="shared" si="16"/>
        <v>-587.405</v>
      </c>
      <c r="L306" s="305">
        <f t="shared" si="19"/>
        <v>41.2595</v>
      </c>
    </row>
    <row r="307" spans="1:12" s="90" customFormat="1" ht="18.75" customHeight="1">
      <c r="A307" s="32" t="s">
        <v>127</v>
      </c>
      <c r="B307" s="33" t="s">
        <v>2</v>
      </c>
      <c r="C307" s="116" t="s">
        <v>37</v>
      </c>
      <c r="D307" s="35" t="s">
        <v>19</v>
      </c>
      <c r="E307" s="35" t="s">
        <v>424</v>
      </c>
      <c r="F307" s="35" t="s">
        <v>404</v>
      </c>
      <c r="G307" s="35" t="s">
        <v>5</v>
      </c>
      <c r="H307" s="35"/>
      <c r="I307" s="385">
        <f aca="true" t="shared" si="20" ref="I307:J309">I308</f>
        <v>1000</v>
      </c>
      <c r="J307" s="385">
        <f t="shared" si="20"/>
        <v>412.595</v>
      </c>
      <c r="K307" s="275">
        <f t="shared" si="16"/>
        <v>-587.405</v>
      </c>
      <c r="L307" s="295">
        <f t="shared" si="19"/>
        <v>41.2595</v>
      </c>
    </row>
    <row r="308" spans="1:12" s="90" customFormat="1" ht="25.5" customHeight="1">
      <c r="A308" s="36" t="s">
        <v>423</v>
      </c>
      <c r="B308" s="37" t="s">
        <v>2</v>
      </c>
      <c r="C308" s="117" t="s">
        <v>37</v>
      </c>
      <c r="D308" s="45" t="s">
        <v>19</v>
      </c>
      <c r="E308" s="45" t="s">
        <v>424</v>
      </c>
      <c r="F308" s="45" t="s">
        <v>404</v>
      </c>
      <c r="G308" s="45" t="s">
        <v>376</v>
      </c>
      <c r="H308" s="46"/>
      <c r="I308" s="386">
        <f t="shared" si="20"/>
        <v>1000</v>
      </c>
      <c r="J308" s="386">
        <f t="shared" si="20"/>
        <v>412.595</v>
      </c>
      <c r="K308" s="276">
        <f t="shared" si="16"/>
        <v>-587.405</v>
      </c>
      <c r="L308" s="296">
        <f t="shared" si="19"/>
        <v>41.2595</v>
      </c>
    </row>
    <row r="309" spans="1:12" s="90" customFormat="1" ht="18" customHeight="1">
      <c r="A309" s="40" t="s">
        <v>380</v>
      </c>
      <c r="B309" s="37" t="s">
        <v>2</v>
      </c>
      <c r="C309" s="153" t="s">
        <v>37</v>
      </c>
      <c r="D309" s="46" t="s">
        <v>19</v>
      </c>
      <c r="E309" s="46" t="s">
        <v>424</v>
      </c>
      <c r="F309" s="46" t="s">
        <v>404</v>
      </c>
      <c r="G309" s="46" t="s">
        <v>376</v>
      </c>
      <c r="H309" s="46" t="s">
        <v>370</v>
      </c>
      <c r="I309" s="387">
        <f t="shared" si="20"/>
        <v>1000</v>
      </c>
      <c r="J309" s="387">
        <f t="shared" si="20"/>
        <v>412.595</v>
      </c>
      <c r="K309" s="277">
        <f>J309-I309</f>
        <v>-587.405</v>
      </c>
      <c r="L309" s="297">
        <f t="shared" si="19"/>
        <v>41.2595</v>
      </c>
    </row>
    <row r="310" spans="1:12" s="90" customFormat="1" ht="18.75" customHeight="1" thickBot="1">
      <c r="A310" s="40" t="s">
        <v>382</v>
      </c>
      <c r="B310" s="37" t="s">
        <v>2</v>
      </c>
      <c r="C310" s="153" t="s">
        <v>37</v>
      </c>
      <c r="D310" s="46" t="s">
        <v>19</v>
      </c>
      <c r="E310" s="46" t="s">
        <v>424</v>
      </c>
      <c r="F310" s="46" t="s">
        <v>404</v>
      </c>
      <c r="G310" s="46" t="s">
        <v>376</v>
      </c>
      <c r="H310" s="46" t="s">
        <v>372</v>
      </c>
      <c r="I310" s="387">
        <f>'расходы за 2014 П.3'!H309</f>
        <v>1000</v>
      </c>
      <c r="J310" s="387">
        <f>'расходы за 2014 П.3'!I309</f>
        <v>412.595</v>
      </c>
      <c r="K310" s="277">
        <f>J310-I310</f>
        <v>-587.405</v>
      </c>
      <c r="L310" s="297">
        <f t="shared" si="19"/>
        <v>41.2595</v>
      </c>
    </row>
    <row r="311" spans="1:12" s="82" customFormat="1" ht="19.5" customHeight="1" thickBot="1">
      <c r="A311" s="79" t="s">
        <v>286</v>
      </c>
      <c r="B311" s="81" t="s">
        <v>2</v>
      </c>
      <c r="C311" s="211" t="s">
        <v>44</v>
      </c>
      <c r="D311" s="131"/>
      <c r="E311" s="131"/>
      <c r="F311" s="131"/>
      <c r="G311" s="131"/>
      <c r="H311" s="131"/>
      <c r="I311" s="392">
        <f aca="true" t="shared" si="21" ref="I311:J314">I312</f>
        <v>210</v>
      </c>
      <c r="J311" s="392">
        <f t="shared" si="21"/>
        <v>209.86</v>
      </c>
      <c r="K311" s="278">
        <f t="shared" si="16"/>
        <v>-0.13999999999998636</v>
      </c>
      <c r="L311" s="327">
        <f t="shared" si="17"/>
        <v>99.93333333333334</v>
      </c>
    </row>
    <row r="312" spans="1:12" s="144" customFormat="1" ht="18" customHeight="1" hidden="1">
      <c r="A312" s="57" t="s">
        <v>66</v>
      </c>
      <c r="B312" s="73" t="s">
        <v>2</v>
      </c>
      <c r="C312" s="59" t="s">
        <v>44</v>
      </c>
      <c r="D312" s="59" t="s">
        <v>20</v>
      </c>
      <c r="E312" s="59"/>
      <c r="F312" s="59"/>
      <c r="G312" s="59"/>
      <c r="H312" s="59"/>
      <c r="I312" s="367">
        <f t="shared" si="21"/>
        <v>210</v>
      </c>
      <c r="J312" s="367">
        <f t="shared" si="21"/>
        <v>209.86</v>
      </c>
      <c r="K312" s="257">
        <f t="shared" si="16"/>
        <v>-0.13999999999998636</v>
      </c>
      <c r="L312" s="305">
        <f t="shared" si="17"/>
        <v>99.93333333333334</v>
      </c>
    </row>
    <row r="313" spans="1:12" ht="17.25" customHeight="1">
      <c r="A313" s="32" t="s">
        <v>286</v>
      </c>
      <c r="B313" s="33" t="s">
        <v>2</v>
      </c>
      <c r="C313" s="116" t="s">
        <v>44</v>
      </c>
      <c r="D313" s="35" t="s">
        <v>20</v>
      </c>
      <c r="E313" s="35" t="s">
        <v>9</v>
      </c>
      <c r="F313" s="35" t="s">
        <v>406</v>
      </c>
      <c r="G313" s="35" t="s">
        <v>179</v>
      </c>
      <c r="H313" s="35"/>
      <c r="I313" s="360">
        <f t="shared" si="21"/>
        <v>210</v>
      </c>
      <c r="J313" s="360">
        <f t="shared" si="21"/>
        <v>209.86</v>
      </c>
      <c r="K313" s="258">
        <f t="shared" si="16"/>
        <v>-0.13999999999998636</v>
      </c>
      <c r="L313" s="295">
        <f t="shared" si="17"/>
        <v>99.93333333333334</v>
      </c>
    </row>
    <row r="314" spans="1:12" s="90" customFormat="1" ht="52.5" customHeight="1">
      <c r="A314" s="36" t="s">
        <v>287</v>
      </c>
      <c r="B314" s="37" t="s">
        <v>2</v>
      </c>
      <c r="C314" s="117" t="s">
        <v>44</v>
      </c>
      <c r="D314" s="39" t="s">
        <v>20</v>
      </c>
      <c r="E314" s="39" t="s">
        <v>9</v>
      </c>
      <c r="F314" s="39" t="s">
        <v>406</v>
      </c>
      <c r="G314" s="39" t="s">
        <v>179</v>
      </c>
      <c r="H314" s="46"/>
      <c r="I314" s="363">
        <f t="shared" si="21"/>
        <v>210</v>
      </c>
      <c r="J314" s="363">
        <f t="shared" si="21"/>
        <v>209.86</v>
      </c>
      <c r="K314" s="260">
        <f t="shared" si="16"/>
        <v>-0.13999999999998636</v>
      </c>
      <c r="L314" s="296">
        <f t="shared" si="17"/>
        <v>99.93333333333334</v>
      </c>
    </row>
    <row r="315" spans="1:12" s="90" customFormat="1" ht="18" customHeight="1">
      <c r="A315" s="40" t="s">
        <v>66</v>
      </c>
      <c r="B315" s="37" t="s">
        <v>2</v>
      </c>
      <c r="C315" s="153" t="s">
        <v>44</v>
      </c>
      <c r="D315" s="113" t="s">
        <v>20</v>
      </c>
      <c r="E315" s="113" t="s">
        <v>9</v>
      </c>
      <c r="F315" s="113" t="s">
        <v>406</v>
      </c>
      <c r="G315" s="113" t="s">
        <v>179</v>
      </c>
      <c r="H315" s="113" t="s">
        <v>398</v>
      </c>
      <c r="I315" s="387">
        <f>'расходы за 2014 П.3'!H314</f>
        <v>210</v>
      </c>
      <c r="J315" s="387">
        <f>'расходы за 2014 П.3'!I314</f>
        <v>209.86</v>
      </c>
      <c r="K315" s="277">
        <f t="shared" si="16"/>
        <v>-0.13999999999998636</v>
      </c>
      <c r="L315" s="297">
        <f t="shared" si="17"/>
        <v>99.93333333333334</v>
      </c>
    </row>
    <row r="316" spans="1:12" s="90" customFormat="1" ht="14.25" customHeight="1">
      <c r="A316" s="40"/>
      <c r="B316" s="37"/>
      <c r="C316" s="155"/>
      <c r="D316" s="124"/>
      <c r="E316" s="124"/>
      <c r="F316" s="124"/>
      <c r="G316" s="124"/>
      <c r="H316" s="124"/>
      <c r="I316" s="389"/>
      <c r="J316" s="389"/>
      <c r="K316" s="321">
        <f t="shared" si="16"/>
        <v>0</v>
      </c>
      <c r="L316" s="307" t="e">
        <f t="shared" si="17"/>
        <v>#DIV/0!</v>
      </c>
    </row>
    <row r="317" spans="1:12" s="143" customFormat="1" ht="22.5" customHeight="1" hidden="1">
      <c r="A317" s="165" t="s">
        <v>288</v>
      </c>
      <c r="B317" s="166"/>
      <c r="C317" s="167" t="s">
        <v>24</v>
      </c>
      <c r="D317" s="168" t="s">
        <v>20</v>
      </c>
      <c r="E317" s="168" t="s">
        <v>289</v>
      </c>
      <c r="F317" s="168" t="s">
        <v>4</v>
      </c>
      <c r="G317" s="168" t="s">
        <v>4</v>
      </c>
      <c r="H317" s="168"/>
      <c r="I317" s="406">
        <f>SUM(I318)</f>
        <v>0</v>
      </c>
      <c r="J317" s="406">
        <f>SUM(J318)</f>
        <v>0</v>
      </c>
      <c r="K317" s="282">
        <f t="shared" si="16"/>
        <v>0</v>
      </c>
      <c r="L317" s="337" t="e">
        <f t="shared" si="17"/>
        <v>#DIV/0!</v>
      </c>
    </row>
    <row r="318" spans="1:12" s="90" customFormat="1" ht="22.5" customHeight="1" hidden="1">
      <c r="A318" s="36" t="s">
        <v>290</v>
      </c>
      <c r="B318" s="164"/>
      <c r="C318" s="121" t="s">
        <v>24</v>
      </c>
      <c r="D318" s="63" t="s">
        <v>20</v>
      </c>
      <c r="E318" s="63" t="s">
        <v>289</v>
      </c>
      <c r="F318" s="63" t="s">
        <v>4</v>
      </c>
      <c r="G318" s="63" t="s">
        <v>4</v>
      </c>
      <c r="H318" s="63" t="s">
        <v>291</v>
      </c>
      <c r="I318" s="370"/>
      <c r="J318" s="370"/>
      <c r="K318" s="264">
        <f t="shared" si="16"/>
        <v>0</v>
      </c>
      <c r="L318" s="307" t="e">
        <f t="shared" si="17"/>
        <v>#DIV/0!</v>
      </c>
    </row>
    <row r="319" spans="1:12" s="143" customFormat="1" ht="22.5" customHeight="1" hidden="1">
      <c r="A319" s="169" t="s">
        <v>178</v>
      </c>
      <c r="B319" s="170"/>
      <c r="C319" s="171" t="s">
        <v>24</v>
      </c>
      <c r="D319" s="142" t="s">
        <v>20</v>
      </c>
      <c r="E319" s="142" t="s">
        <v>179</v>
      </c>
      <c r="F319" s="142" t="s">
        <v>4</v>
      </c>
      <c r="G319" s="142" t="s">
        <v>4</v>
      </c>
      <c r="H319" s="142"/>
      <c r="I319" s="398">
        <f>SUM(I320:I322)</f>
        <v>0</v>
      </c>
      <c r="J319" s="398">
        <f>SUM(J320:J322)</f>
        <v>0</v>
      </c>
      <c r="K319" s="288">
        <f t="shared" si="16"/>
        <v>0</v>
      </c>
      <c r="L319" s="330" t="e">
        <f t="shared" si="17"/>
        <v>#DIV/0!</v>
      </c>
    </row>
    <row r="320" spans="1:12" s="90" customFormat="1" ht="22.5" customHeight="1" hidden="1">
      <c r="A320" s="36" t="s">
        <v>292</v>
      </c>
      <c r="B320" s="164"/>
      <c r="C320" s="121" t="s">
        <v>24</v>
      </c>
      <c r="D320" s="63" t="s">
        <v>20</v>
      </c>
      <c r="E320" s="63" t="s">
        <v>179</v>
      </c>
      <c r="F320" s="63" t="s">
        <v>4</v>
      </c>
      <c r="G320" s="63" t="s">
        <v>4</v>
      </c>
      <c r="H320" s="63" t="s">
        <v>176</v>
      </c>
      <c r="I320" s="370"/>
      <c r="J320" s="370"/>
      <c r="K320" s="264">
        <f t="shared" si="16"/>
        <v>0</v>
      </c>
      <c r="L320" s="307" t="e">
        <f t="shared" si="17"/>
        <v>#DIV/0!</v>
      </c>
    </row>
    <row r="321" spans="1:12" s="90" customFormat="1" ht="22.5" customHeight="1" hidden="1">
      <c r="A321" s="36" t="s">
        <v>293</v>
      </c>
      <c r="B321" s="164"/>
      <c r="C321" s="121" t="s">
        <v>24</v>
      </c>
      <c r="D321" s="63" t="s">
        <v>20</v>
      </c>
      <c r="E321" s="63" t="s">
        <v>179</v>
      </c>
      <c r="F321" s="63" t="s">
        <v>4</v>
      </c>
      <c r="G321" s="63" t="s">
        <v>4</v>
      </c>
      <c r="H321" s="63" t="s">
        <v>294</v>
      </c>
      <c r="I321" s="370"/>
      <c r="J321" s="370"/>
      <c r="K321" s="264">
        <f t="shared" si="16"/>
        <v>0</v>
      </c>
      <c r="L321" s="307" t="e">
        <f t="shared" si="17"/>
        <v>#DIV/0!</v>
      </c>
    </row>
    <row r="322" spans="1:12" s="90" customFormat="1" ht="22.5" customHeight="1" hidden="1">
      <c r="A322" s="36" t="s">
        <v>295</v>
      </c>
      <c r="B322" s="164"/>
      <c r="C322" s="121" t="s">
        <v>24</v>
      </c>
      <c r="D322" s="63" t="s">
        <v>20</v>
      </c>
      <c r="E322" s="63" t="s">
        <v>179</v>
      </c>
      <c r="F322" s="63" t="s">
        <v>4</v>
      </c>
      <c r="G322" s="63" t="s">
        <v>4</v>
      </c>
      <c r="H322" s="63" t="s">
        <v>257</v>
      </c>
      <c r="I322" s="370"/>
      <c r="J322" s="370"/>
      <c r="K322" s="264">
        <f t="shared" si="16"/>
        <v>0</v>
      </c>
      <c r="L322" s="307" t="e">
        <f t="shared" si="17"/>
        <v>#DIV/0!</v>
      </c>
    </row>
    <row r="323" spans="1:12" s="173" customFormat="1" ht="22.5" customHeight="1" hidden="1">
      <c r="A323" s="41" t="s">
        <v>296</v>
      </c>
      <c r="B323" s="162"/>
      <c r="C323" s="99" t="s">
        <v>24</v>
      </c>
      <c r="D323" s="100" t="s">
        <v>33</v>
      </c>
      <c r="E323" s="100"/>
      <c r="F323" s="172"/>
      <c r="G323" s="100"/>
      <c r="H323" s="100"/>
      <c r="I323" s="382">
        <f>SUM(I324)</f>
        <v>0</v>
      </c>
      <c r="J323" s="382">
        <f>SUM(J324)</f>
        <v>0</v>
      </c>
      <c r="K323" s="273">
        <f t="shared" si="16"/>
        <v>0</v>
      </c>
      <c r="L323" s="317" t="e">
        <f t="shared" si="17"/>
        <v>#DIV/0!</v>
      </c>
    </row>
    <row r="324" spans="1:12" s="90" customFormat="1" ht="22.5" customHeight="1" hidden="1">
      <c r="A324" s="32" t="s">
        <v>297</v>
      </c>
      <c r="B324" s="163"/>
      <c r="C324" s="120" t="s">
        <v>24</v>
      </c>
      <c r="D324" s="61" t="s">
        <v>33</v>
      </c>
      <c r="E324" s="61" t="s">
        <v>298</v>
      </c>
      <c r="F324" s="158" t="s">
        <v>4</v>
      </c>
      <c r="G324" s="61" t="s">
        <v>4</v>
      </c>
      <c r="H324" s="61"/>
      <c r="I324" s="369">
        <f>SUM(I325)</f>
        <v>0</v>
      </c>
      <c r="J324" s="369">
        <f>SUM(J325)</f>
        <v>0</v>
      </c>
      <c r="K324" s="263">
        <f t="shared" si="16"/>
        <v>0</v>
      </c>
      <c r="L324" s="306" t="e">
        <f t="shared" si="17"/>
        <v>#DIV/0!</v>
      </c>
    </row>
    <row r="325" spans="1:12" s="90" customFormat="1" ht="22.5" customHeight="1" hidden="1">
      <c r="A325" s="174" t="s">
        <v>299</v>
      </c>
      <c r="B325" s="175"/>
      <c r="C325" s="176" t="s">
        <v>24</v>
      </c>
      <c r="D325" s="177" t="s">
        <v>33</v>
      </c>
      <c r="E325" s="177" t="s">
        <v>298</v>
      </c>
      <c r="F325" s="178" t="s">
        <v>4</v>
      </c>
      <c r="G325" s="177" t="s">
        <v>4</v>
      </c>
      <c r="H325" s="177" t="s">
        <v>300</v>
      </c>
      <c r="I325" s="407"/>
      <c r="J325" s="407"/>
      <c r="K325" s="286">
        <f t="shared" si="16"/>
        <v>0</v>
      </c>
      <c r="L325" s="338" t="e">
        <f t="shared" si="17"/>
        <v>#DIV/0!</v>
      </c>
    </row>
    <row r="326" spans="1:12" s="173" customFormat="1" ht="22.5" customHeight="1" hidden="1" thickBot="1">
      <c r="A326" s="41" t="s">
        <v>301</v>
      </c>
      <c r="B326" s="162"/>
      <c r="C326" s="99" t="s">
        <v>24</v>
      </c>
      <c r="D326" s="100" t="s">
        <v>22</v>
      </c>
      <c r="E326" s="100"/>
      <c r="F326" s="172"/>
      <c r="G326" s="100"/>
      <c r="H326" s="100"/>
      <c r="I326" s="382">
        <f>SUM(I327)</f>
        <v>0</v>
      </c>
      <c r="J326" s="382">
        <f>SUM(J327)</f>
        <v>0</v>
      </c>
      <c r="K326" s="273">
        <f t="shared" si="16"/>
        <v>0</v>
      </c>
      <c r="L326" s="317" t="e">
        <f t="shared" si="17"/>
        <v>#DIV/0!</v>
      </c>
    </row>
    <row r="327" spans="1:12" s="90" customFormat="1" ht="22.5" customHeight="1" hidden="1">
      <c r="A327" s="32" t="s">
        <v>288</v>
      </c>
      <c r="B327" s="163"/>
      <c r="C327" s="120" t="s">
        <v>24</v>
      </c>
      <c r="D327" s="61" t="s">
        <v>22</v>
      </c>
      <c r="E327" s="61" t="s">
        <v>289</v>
      </c>
      <c r="F327" s="158" t="s">
        <v>4</v>
      </c>
      <c r="G327" s="61" t="s">
        <v>4</v>
      </c>
      <c r="H327" s="61"/>
      <c r="I327" s="369">
        <f>SUM(I328)</f>
        <v>0</v>
      </c>
      <c r="J327" s="369">
        <f>SUM(J328)</f>
        <v>0</v>
      </c>
      <c r="K327" s="263">
        <f t="shared" si="16"/>
        <v>0</v>
      </c>
      <c r="L327" s="306" t="e">
        <f t="shared" si="17"/>
        <v>#DIV/0!</v>
      </c>
    </row>
    <row r="328" spans="1:12" s="90" customFormat="1" ht="22.5" customHeight="1" hidden="1">
      <c r="A328" s="36" t="s">
        <v>302</v>
      </c>
      <c r="B328" s="164"/>
      <c r="C328" s="121" t="s">
        <v>24</v>
      </c>
      <c r="D328" s="63" t="s">
        <v>22</v>
      </c>
      <c r="E328" s="63" t="s">
        <v>289</v>
      </c>
      <c r="F328" s="97" t="s">
        <v>4</v>
      </c>
      <c r="G328" s="63" t="s">
        <v>4</v>
      </c>
      <c r="H328" s="63" t="s">
        <v>303</v>
      </c>
      <c r="I328" s="370"/>
      <c r="J328" s="370"/>
      <c r="K328" s="264">
        <f t="shared" si="16"/>
        <v>0</v>
      </c>
      <c r="L328" s="307" t="e">
        <f t="shared" si="17"/>
        <v>#DIV/0!</v>
      </c>
    </row>
    <row r="329" spans="1:12" s="90" customFormat="1" ht="22.5" customHeight="1" hidden="1">
      <c r="A329" s="36"/>
      <c r="B329" s="164"/>
      <c r="C329" s="121"/>
      <c r="D329" s="63"/>
      <c r="E329" s="63"/>
      <c r="F329" s="97"/>
      <c r="G329" s="63"/>
      <c r="H329" s="63"/>
      <c r="I329" s="370"/>
      <c r="J329" s="370"/>
      <c r="K329" s="264">
        <f t="shared" si="16"/>
        <v>0</v>
      </c>
      <c r="L329" s="307" t="e">
        <f t="shared" si="17"/>
        <v>#DIV/0!</v>
      </c>
    </row>
    <row r="330" spans="1:12" s="90" customFormat="1" ht="22.5" customHeight="1" hidden="1">
      <c r="A330" s="179" t="s">
        <v>286</v>
      </c>
      <c r="B330" s="180"/>
      <c r="C330" s="181" t="s">
        <v>37</v>
      </c>
      <c r="D330" s="182"/>
      <c r="E330" s="182"/>
      <c r="F330" s="183"/>
      <c r="G330" s="182"/>
      <c r="H330" s="182"/>
      <c r="I330" s="408">
        <f>SUM(I332)</f>
        <v>0</v>
      </c>
      <c r="J330" s="408">
        <f>SUM(J332)</f>
        <v>0</v>
      </c>
      <c r="K330" s="339">
        <f t="shared" si="16"/>
        <v>0</v>
      </c>
      <c r="L330" s="340" t="e">
        <f t="shared" si="17"/>
        <v>#DIV/0!</v>
      </c>
    </row>
    <row r="331" spans="1:12" s="90" customFormat="1" ht="22.5" customHeight="1" hidden="1" thickBot="1">
      <c r="A331" s="184" t="s">
        <v>304</v>
      </c>
      <c r="B331" s="185"/>
      <c r="C331" s="186" t="s">
        <v>37</v>
      </c>
      <c r="D331" s="187" t="s">
        <v>7</v>
      </c>
      <c r="E331" s="142"/>
      <c r="F331" s="188"/>
      <c r="G331" s="142"/>
      <c r="H331" s="142"/>
      <c r="I331" s="398">
        <f>SUM(I333)</f>
        <v>0</v>
      </c>
      <c r="J331" s="398">
        <f>SUM(J333)</f>
        <v>0</v>
      </c>
      <c r="K331" s="288">
        <f t="shared" si="16"/>
        <v>0</v>
      </c>
      <c r="L331" s="330" t="e">
        <f t="shared" si="17"/>
        <v>#DIV/0!</v>
      </c>
    </row>
    <row r="332" spans="1:12" ht="22.5" customHeight="1" hidden="1">
      <c r="A332" s="189" t="s">
        <v>305</v>
      </c>
      <c r="B332" s="190"/>
      <c r="C332" s="191" t="s">
        <v>37</v>
      </c>
      <c r="D332" s="191" t="s">
        <v>7</v>
      </c>
      <c r="E332" s="192" t="s">
        <v>306</v>
      </c>
      <c r="F332" s="192" t="s">
        <v>4</v>
      </c>
      <c r="G332" s="192" t="s">
        <v>4</v>
      </c>
      <c r="H332" s="192"/>
      <c r="I332" s="409"/>
      <c r="J332" s="409"/>
      <c r="K332" s="341">
        <f t="shared" si="16"/>
        <v>0</v>
      </c>
      <c r="L332" s="342" t="e">
        <f t="shared" si="17"/>
        <v>#DIV/0!</v>
      </c>
    </row>
    <row r="333" spans="1:12" ht="18" customHeight="1" hidden="1">
      <c r="A333" s="88" t="s">
        <v>307</v>
      </c>
      <c r="B333" s="193"/>
      <c r="C333" s="191" t="s">
        <v>37</v>
      </c>
      <c r="D333" s="191" t="s">
        <v>7</v>
      </c>
      <c r="E333" s="192" t="s">
        <v>306</v>
      </c>
      <c r="F333" s="192" t="s">
        <v>4</v>
      </c>
      <c r="G333" s="192" t="s">
        <v>4</v>
      </c>
      <c r="H333" s="192" t="s">
        <v>308</v>
      </c>
      <c r="I333" s="409"/>
      <c r="J333" s="409"/>
      <c r="K333" s="341">
        <f t="shared" si="16"/>
        <v>0</v>
      </c>
      <c r="L333" s="322" t="e">
        <f t="shared" si="17"/>
        <v>#DIV/0!</v>
      </c>
    </row>
    <row r="334" spans="1:12" s="198" customFormat="1" ht="21" thickBot="1">
      <c r="A334" s="194" t="s">
        <v>309</v>
      </c>
      <c r="B334" s="195"/>
      <c r="C334" s="196"/>
      <c r="D334" s="196"/>
      <c r="E334" s="197"/>
      <c r="F334" s="197"/>
      <c r="G334" s="197"/>
      <c r="H334" s="197"/>
      <c r="I334" s="410">
        <f>I18+I61+I68+I112+I124+I206+I305+I311</f>
        <v>17384.9</v>
      </c>
      <c r="J334" s="410">
        <f>J18+J61+J68+J112+J124+J206+J305+J311</f>
        <v>12263.135640000002</v>
      </c>
      <c r="K334" s="343">
        <f t="shared" si="16"/>
        <v>-5121.764359999999</v>
      </c>
      <c r="L334" s="344">
        <f t="shared" si="17"/>
        <v>70.53900591892966</v>
      </c>
    </row>
    <row r="335" spans="1:12" ht="12.75">
      <c r="A335" s="203"/>
      <c r="B335" s="203"/>
      <c r="C335" s="19"/>
      <c r="D335" s="19"/>
      <c r="E335" s="20"/>
      <c r="F335" s="20"/>
      <c r="G335" s="20"/>
      <c r="H335" s="20"/>
      <c r="I335" s="20"/>
      <c r="J335" s="20"/>
      <c r="K335" s="20"/>
      <c r="L335" s="18"/>
    </row>
    <row r="336" spans="1:12" ht="12.75">
      <c r="A336" s="204"/>
      <c r="B336" s="204"/>
      <c r="C336" s="19"/>
      <c r="D336" s="19"/>
      <c r="E336" s="20"/>
      <c r="F336" s="20"/>
      <c r="G336" s="20"/>
      <c r="H336" s="20"/>
      <c r="I336" s="427"/>
      <c r="J336" s="20"/>
      <c r="K336" s="20"/>
      <c r="L336" s="18"/>
    </row>
    <row r="337" spans="1:12" ht="12.75">
      <c r="A337" s="204"/>
      <c r="B337" s="204"/>
      <c r="C337" s="19"/>
      <c r="D337" s="19"/>
      <c r="E337" s="20"/>
      <c r="F337" s="20"/>
      <c r="G337" s="20"/>
      <c r="H337" s="20"/>
      <c r="I337" s="20"/>
      <c r="J337" s="20"/>
      <c r="K337" s="20"/>
      <c r="L337" s="18"/>
    </row>
    <row r="338" spans="1:12" ht="12.75">
      <c r="A338" s="204"/>
      <c r="B338" s="204"/>
      <c r="C338" s="19"/>
      <c r="D338" s="19"/>
      <c r="E338" s="20"/>
      <c r="F338" s="20"/>
      <c r="G338" s="20"/>
      <c r="H338" s="20"/>
      <c r="I338" s="20"/>
      <c r="J338" s="20"/>
      <c r="K338" s="20"/>
      <c r="L338" s="205"/>
    </row>
    <row r="339" spans="1:12" ht="12.75">
      <c r="A339" s="204"/>
      <c r="B339" s="204"/>
      <c r="C339" s="19"/>
      <c r="D339" s="19"/>
      <c r="E339" s="20"/>
      <c r="F339" s="20"/>
      <c r="G339" s="20"/>
      <c r="H339" s="20"/>
      <c r="I339" s="20"/>
      <c r="J339" s="20"/>
      <c r="K339" s="20"/>
      <c r="L339" s="18"/>
    </row>
    <row r="340" spans="1:12" ht="12.75">
      <c r="A340" s="203"/>
      <c r="B340" s="203"/>
      <c r="C340" s="200"/>
      <c r="D340" s="200"/>
      <c r="E340" s="201"/>
      <c r="F340" s="201"/>
      <c r="G340" s="201"/>
      <c r="H340" s="201"/>
      <c r="I340" s="201"/>
      <c r="J340" s="201"/>
      <c r="K340" s="201"/>
      <c r="L340" s="18"/>
    </row>
    <row r="341" spans="1:12" ht="12.75">
      <c r="A341" s="203"/>
      <c r="B341" s="203"/>
      <c r="C341" s="200"/>
      <c r="D341" s="200"/>
      <c r="E341" s="201"/>
      <c r="F341" s="201"/>
      <c r="G341" s="201"/>
      <c r="H341" s="201"/>
      <c r="I341" s="201"/>
      <c r="J341" s="201"/>
      <c r="K341" s="201"/>
      <c r="L341" s="18"/>
    </row>
    <row r="342" spans="1:12" ht="12.75">
      <c r="A342" s="203"/>
      <c r="B342" s="203"/>
      <c r="C342" s="200"/>
      <c r="D342" s="200"/>
      <c r="E342" s="201"/>
      <c r="F342" s="201"/>
      <c r="G342" s="201"/>
      <c r="H342" s="201"/>
      <c r="I342" s="201"/>
      <c r="J342" s="201"/>
      <c r="K342" s="201"/>
      <c r="L342" s="18"/>
    </row>
    <row r="343" spans="1:12" ht="12.75">
      <c r="A343" s="203"/>
      <c r="B343" s="203"/>
      <c r="C343" s="200"/>
      <c r="D343" s="200"/>
      <c r="E343" s="201"/>
      <c r="F343" s="201"/>
      <c r="G343" s="201"/>
      <c r="H343" s="201"/>
      <c r="I343" s="201"/>
      <c r="J343" s="201"/>
      <c r="K343" s="201"/>
      <c r="L343" s="18"/>
    </row>
    <row r="344" spans="1:12" ht="12.75">
      <c r="A344" s="203"/>
      <c r="B344" s="203"/>
      <c r="C344" s="200"/>
      <c r="D344" s="200"/>
      <c r="E344" s="201"/>
      <c r="F344" s="201"/>
      <c r="G344" s="201"/>
      <c r="H344" s="201"/>
      <c r="I344" s="201"/>
      <c r="J344" s="201"/>
      <c r="K344" s="201"/>
      <c r="L344" s="18"/>
    </row>
    <row r="345" spans="1:12" ht="12.75">
      <c r="A345" s="203"/>
      <c r="B345" s="203"/>
      <c r="C345" s="19"/>
      <c r="D345" s="19"/>
      <c r="E345" s="20"/>
      <c r="F345" s="20"/>
      <c r="G345" s="20"/>
      <c r="H345" s="20"/>
      <c r="I345" s="20"/>
      <c r="J345" s="20"/>
      <c r="K345" s="20"/>
      <c r="L345" s="18"/>
    </row>
    <row r="346" spans="1:12" ht="12.75">
      <c r="A346" s="206"/>
      <c r="B346" s="206"/>
      <c r="C346" s="19"/>
      <c r="D346" s="19"/>
      <c r="E346" s="20"/>
      <c r="F346" s="20"/>
      <c r="G346" s="20"/>
      <c r="H346" s="20"/>
      <c r="I346" s="20"/>
      <c r="J346" s="20"/>
      <c r="K346" s="20"/>
      <c r="L346" s="18"/>
    </row>
    <row r="347" spans="1:12" ht="12.75">
      <c r="A347" s="206"/>
      <c r="B347" s="206"/>
      <c r="C347" s="19"/>
      <c r="D347" s="19"/>
      <c r="E347" s="20"/>
      <c r="F347" s="20"/>
      <c r="G347" s="20"/>
      <c r="H347" s="20"/>
      <c r="I347" s="20"/>
      <c r="J347" s="20"/>
      <c r="K347" s="20"/>
      <c r="L347" s="18"/>
    </row>
    <row r="348" spans="1:12" ht="12.75">
      <c r="A348" s="206"/>
      <c r="B348" s="206"/>
      <c r="C348" s="19"/>
      <c r="D348" s="19"/>
      <c r="E348" s="20"/>
      <c r="F348" s="20"/>
      <c r="G348" s="20"/>
      <c r="H348" s="20"/>
      <c r="I348" s="20"/>
      <c r="J348" s="20"/>
      <c r="K348" s="20"/>
      <c r="L348" s="18"/>
    </row>
    <row r="349" spans="1:12" ht="12.75">
      <c r="A349" s="206"/>
      <c r="B349" s="206"/>
      <c r="C349" s="19"/>
      <c r="D349" s="19"/>
      <c r="E349" s="20"/>
      <c r="F349" s="20"/>
      <c r="G349" s="20"/>
      <c r="H349" s="20"/>
      <c r="I349" s="20"/>
      <c r="J349" s="20"/>
      <c r="K349" s="20"/>
      <c r="L349" s="18"/>
    </row>
    <row r="350" spans="1:12" ht="12.75">
      <c r="A350" s="206"/>
      <c r="B350" s="206"/>
      <c r="C350" s="19"/>
      <c r="D350" s="19"/>
      <c r="E350" s="20"/>
      <c r="F350" s="20"/>
      <c r="G350" s="20"/>
      <c r="H350" s="20"/>
      <c r="I350" s="20"/>
      <c r="J350" s="20"/>
      <c r="K350" s="20"/>
      <c r="L350" s="18"/>
    </row>
    <row r="351" spans="1:12" ht="12.75">
      <c r="A351" s="206"/>
      <c r="B351" s="206"/>
      <c r="C351" s="19"/>
      <c r="D351" s="19"/>
      <c r="E351" s="20"/>
      <c r="F351" s="20"/>
      <c r="G351" s="20"/>
      <c r="H351" s="20"/>
      <c r="I351" s="20"/>
      <c r="J351" s="20"/>
      <c r="K351" s="20"/>
      <c r="L351" s="18"/>
    </row>
    <row r="352" spans="1:12" ht="12.75">
      <c r="A352" s="206"/>
      <c r="B352" s="206"/>
      <c r="C352" s="19"/>
      <c r="D352" s="19"/>
      <c r="E352" s="20"/>
      <c r="F352" s="20"/>
      <c r="G352" s="20"/>
      <c r="H352" s="20"/>
      <c r="I352" s="20"/>
      <c r="J352" s="20"/>
      <c r="K352" s="20"/>
      <c r="L352" s="18"/>
    </row>
    <row r="353" spans="1:12" ht="12.75">
      <c r="A353" s="206"/>
      <c r="B353" s="206"/>
      <c r="C353" s="19"/>
      <c r="D353" s="19"/>
      <c r="E353" s="20"/>
      <c r="F353" s="20"/>
      <c r="G353" s="20"/>
      <c r="H353" s="20"/>
      <c r="I353" s="20"/>
      <c r="J353" s="20"/>
      <c r="K353" s="20"/>
      <c r="L353" s="18"/>
    </row>
    <row r="354" spans="1:12" ht="12.75">
      <c r="A354" s="206"/>
      <c r="B354" s="206"/>
      <c r="C354" s="19"/>
      <c r="D354" s="19"/>
      <c r="E354" s="20"/>
      <c r="F354" s="20"/>
      <c r="G354" s="20"/>
      <c r="H354" s="20"/>
      <c r="I354" s="20"/>
      <c r="J354" s="20"/>
      <c r="K354" s="20"/>
      <c r="L354" s="18"/>
    </row>
    <row r="355" spans="1:12" ht="12.75">
      <c r="A355" s="207"/>
      <c r="B355" s="207"/>
      <c r="L355" s="210"/>
    </row>
    <row r="356" spans="1:12" ht="12.75">
      <c r="A356" s="207"/>
      <c r="B356" s="207"/>
      <c r="L356" s="210"/>
    </row>
    <row r="357" spans="1:12" ht="12.75">
      <c r="A357" s="207"/>
      <c r="B357" s="207"/>
      <c r="L357" s="210"/>
    </row>
    <row r="358" spans="1:12" ht="12.75">
      <c r="A358" s="207"/>
      <c r="B358" s="207"/>
      <c r="L358" s="210"/>
    </row>
    <row r="359" spans="1:12" ht="12.75">
      <c r="A359" s="207"/>
      <c r="B359" s="207"/>
      <c r="L359" s="210"/>
    </row>
    <row r="360" spans="1:12" ht="12.75">
      <c r="A360" s="207"/>
      <c r="B360" s="207"/>
      <c r="L360" s="210"/>
    </row>
    <row r="361" spans="1:12" ht="12.75">
      <c r="A361" s="207"/>
      <c r="B361" s="207"/>
      <c r="L361" s="210"/>
    </row>
    <row r="362" spans="1:12" ht="12.75">
      <c r="A362" s="207"/>
      <c r="B362" s="207"/>
      <c r="L362" s="210"/>
    </row>
    <row r="363" spans="1:12" ht="12.75">
      <c r="A363" s="207"/>
      <c r="B363" s="207"/>
      <c r="L363" s="210"/>
    </row>
    <row r="364" spans="1:12" ht="12.75">
      <c r="A364" s="207"/>
      <c r="B364" s="207"/>
      <c r="L364" s="210"/>
    </row>
    <row r="365" spans="1:12" ht="12.75">
      <c r="A365" s="207"/>
      <c r="B365" s="207"/>
      <c r="L365" s="210"/>
    </row>
    <row r="366" spans="1:12" ht="12.75">
      <c r="A366" s="207"/>
      <c r="B366" s="207"/>
      <c r="L366" s="210"/>
    </row>
    <row r="367" spans="1:12" ht="12.75">
      <c r="A367" s="207"/>
      <c r="B367" s="207"/>
      <c r="L367" s="210"/>
    </row>
    <row r="368" spans="1:12" ht="12.75">
      <c r="A368" s="207"/>
      <c r="B368" s="207"/>
      <c r="L368" s="210"/>
    </row>
    <row r="369" spans="1:12" ht="12.75">
      <c r="A369" s="207"/>
      <c r="B369" s="207"/>
      <c r="L369" s="210"/>
    </row>
    <row r="370" spans="1:12" ht="12.75">
      <c r="A370" s="207"/>
      <c r="B370" s="207"/>
      <c r="L370" s="210"/>
    </row>
    <row r="371" spans="1:12" ht="12.75">
      <c r="A371" s="207"/>
      <c r="B371" s="207"/>
      <c r="L371" s="210"/>
    </row>
    <row r="372" spans="1:12" ht="12.75">
      <c r="A372" s="207"/>
      <c r="B372" s="207"/>
      <c r="L372" s="210"/>
    </row>
    <row r="373" spans="1:12" ht="12.75">
      <c r="A373" s="207"/>
      <c r="B373" s="207"/>
      <c r="L373" s="210"/>
    </row>
    <row r="374" spans="1:12" ht="12.75">
      <c r="A374" s="207"/>
      <c r="B374" s="207"/>
      <c r="L374" s="210"/>
    </row>
    <row r="375" spans="1:12" ht="12.75">
      <c r="A375" s="207"/>
      <c r="B375" s="207"/>
      <c r="L375" s="210"/>
    </row>
    <row r="376" spans="1:12" ht="12.75">
      <c r="A376" s="207"/>
      <c r="B376" s="207"/>
      <c r="L376" s="210"/>
    </row>
    <row r="377" spans="1:12" ht="12.75">
      <c r="A377" s="207"/>
      <c r="B377" s="207"/>
      <c r="L377" s="210"/>
    </row>
    <row r="378" spans="1:12" ht="12.75">
      <c r="A378" s="207"/>
      <c r="B378" s="207"/>
      <c r="L378" s="210"/>
    </row>
    <row r="379" spans="1:12" ht="12.75">
      <c r="A379" s="207"/>
      <c r="B379" s="207"/>
      <c r="L379" s="210"/>
    </row>
    <row r="380" spans="1:12" ht="12.75">
      <c r="A380" s="207"/>
      <c r="B380" s="207"/>
      <c r="L380" s="210"/>
    </row>
    <row r="381" spans="1:12" ht="12.75">
      <c r="A381" s="207"/>
      <c r="B381" s="207"/>
      <c r="L381" s="210"/>
    </row>
    <row r="382" spans="1:12" ht="12.75">
      <c r="A382" s="207"/>
      <c r="B382" s="207"/>
      <c r="L382" s="210"/>
    </row>
    <row r="383" spans="1:12" ht="12.75">
      <c r="A383" s="207"/>
      <c r="B383" s="207"/>
      <c r="L383" s="210"/>
    </row>
    <row r="384" spans="1:12" ht="12.75">
      <c r="A384" s="207"/>
      <c r="B384" s="207"/>
      <c r="L384" s="210"/>
    </row>
    <row r="385" spans="1:12" ht="12.75">
      <c r="A385" s="207"/>
      <c r="B385" s="207"/>
      <c r="L385" s="210"/>
    </row>
    <row r="386" spans="1:12" ht="12.75">
      <c r="A386" s="207"/>
      <c r="B386" s="207"/>
      <c r="L386" s="210"/>
    </row>
    <row r="387" spans="1:12" ht="12.75">
      <c r="A387" s="207"/>
      <c r="B387" s="207"/>
      <c r="L387" s="210"/>
    </row>
    <row r="388" spans="1:12" ht="12.75">
      <c r="A388" s="207"/>
      <c r="B388" s="207"/>
      <c r="L388" s="210"/>
    </row>
    <row r="389" spans="1:12" ht="12.75">
      <c r="A389" s="207"/>
      <c r="B389" s="207"/>
      <c r="L389" s="210"/>
    </row>
    <row r="390" spans="1:12" ht="12.75">
      <c r="A390" s="207"/>
      <c r="B390" s="207"/>
      <c r="L390" s="210"/>
    </row>
    <row r="391" spans="1:12" ht="12.75">
      <c r="A391" s="207"/>
      <c r="B391" s="207"/>
      <c r="L391" s="210"/>
    </row>
    <row r="392" spans="1:12" ht="12.75">
      <c r="A392" s="207"/>
      <c r="B392" s="207"/>
      <c r="L392" s="210"/>
    </row>
    <row r="393" spans="1:2" ht="12.75">
      <c r="A393" s="207"/>
      <c r="B393" s="207"/>
    </row>
    <row r="394" spans="1:2" ht="12.75">
      <c r="A394" s="207"/>
      <c r="B394" s="207"/>
    </row>
    <row r="395" spans="1:2" ht="12.75">
      <c r="A395" s="207"/>
      <c r="B395" s="207"/>
    </row>
    <row r="396" spans="1:2" ht="12.75">
      <c r="A396" s="207"/>
      <c r="B396" s="207"/>
    </row>
    <row r="397" spans="1:2" ht="12.75">
      <c r="A397" s="207"/>
      <c r="B397" s="207"/>
    </row>
    <row r="398" spans="1:2" ht="12.75">
      <c r="A398" s="207"/>
      <c r="B398" s="207"/>
    </row>
    <row r="399" spans="1:2" ht="12.75">
      <c r="A399" s="207"/>
      <c r="B399" s="207"/>
    </row>
    <row r="400" spans="1:2" ht="12.75">
      <c r="A400" s="207"/>
      <c r="B400" s="207"/>
    </row>
  </sheetData>
  <sheetProtection/>
  <mergeCells count="10">
    <mergeCell ref="A6:L7"/>
    <mergeCell ref="H1:L3"/>
    <mergeCell ref="A8:L8"/>
    <mergeCell ref="A10:A15"/>
    <mergeCell ref="B10:B15"/>
    <mergeCell ref="C10:C15"/>
    <mergeCell ref="D10:D15"/>
    <mergeCell ref="E10:G15"/>
    <mergeCell ref="H10:H15"/>
    <mergeCell ref="I10:L15"/>
  </mergeCells>
  <printOptions/>
  <pageMargins left="0.1968503937007874" right="0.1968503937007874" top="0.3937007874015748" bottom="0.3937007874015748" header="0.5118110236220472" footer="0.5118110236220472"/>
  <pageSetup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B1">
      <selection activeCell="P10" sqref="P10"/>
    </sheetView>
  </sheetViews>
  <sheetFormatPr defaultColWidth="9.00390625" defaultRowHeight="12.75"/>
  <cols>
    <col min="1" max="1" width="4.125" style="0" customWidth="1"/>
    <col min="2" max="2" width="36.50390625" style="0" customWidth="1"/>
    <col min="3" max="3" width="6.125" style="0" customWidth="1"/>
    <col min="4" max="8" width="4.50390625" style="0" customWidth="1"/>
    <col min="9" max="9" width="5.625" style="0" customWidth="1"/>
    <col min="10" max="10" width="5.375" style="0" customWidth="1"/>
    <col min="11" max="11" width="11.375" style="0" customWidth="1"/>
    <col min="12" max="13" width="11.50390625" style="0" customWidth="1"/>
    <col min="14" max="14" width="9.50390625" style="0" customWidth="1"/>
  </cols>
  <sheetData>
    <row r="1" spans="3:14" ht="12.75" customHeight="1">
      <c r="C1" s="225"/>
      <c r="D1" s="225"/>
      <c r="E1" s="225"/>
      <c r="F1" s="225"/>
      <c r="G1" s="225"/>
      <c r="H1" s="225"/>
      <c r="I1" s="225"/>
      <c r="J1" s="225"/>
      <c r="K1" s="495" t="s">
        <v>437</v>
      </c>
      <c r="L1" s="487"/>
      <c r="M1" s="487"/>
      <c r="N1" s="487"/>
    </row>
    <row r="2" spans="3:14" ht="12" customHeight="1">
      <c r="C2" s="225"/>
      <c r="D2" s="225"/>
      <c r="E2" s="225"/>
      <c r="F2" s="225"/>
      <c r="G2" s="225"/>
      <c r="H2" s="225"/>
      <c r="I2" s="225"/>
      <c r="J2" s="225"/>
      <c r="K2" s="487"/>
      <c r="L2" s="487"/>
      <c r="M2" s="487"/>
      <c r="N2" s="487"/>
    </row>
    <row r="3" spans="3:14" ht="14.25" customHeight="1">
      <c r="C3" s="225"/>
      <c r="D3" s="225"/>
      <c r="E3" s="225"/>
      <c r="F3" s="225"/>
      <c r="G3" s="225"/>
      <c r="H3" s="225"/>
      <c r="I3" s="225"/>
      <c r="J3" s="225"/>
      <c r="K3" s="487"/>
      <c r="L3" s="487"/>
      <c r="M3" s="487"/>
      <c r="N3" s="487"/>
    </row>
    <row r="5" spans="2:14" ht="27" customHeight="1">
      <c r="B5" s="484" t="s">
        <v>431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6" ht="13.5" thickBot="1">
      <c r="N6" s="224" t="s">
        <v>320</v>
      </c>
    </row>
    <row r="7" spans="2:14" ht="13.5" customHeight="1">
      <c r="B7" s="442" t="s">
        <v>77</v>
      </c>
      <c r="C7" s="491" t="s">
        <v>78</v>
      </c>
      <c r="D7" s="491"/>
      <c r="E7" s="491"/>
      <c r="F7" s="491"/>
      <c r="G7" s="491"/>
      <c r="H7" s="491"/>
      <c r="I7" s="491"/>
      <c r="J7" s="491"/>
      <c r="K7" s="492" t="s">
        <v>330</v>
      </c>
      <c r="L7" s="492" t="s">
        <v>333</v>
      </c>
      <c r="M7" s="492" t="s">
        <v>334</v>
      </c>
      <c r="N7" s="481" t="s">
        <v>339</v>
      </c>
    </row>
    <row r="8" spans="2:14" ht="17.25" customHeight="1">
      <c r="B8" s="443"/>
      <c r="C8" s="485" t="s">
        <v>76</v>
      </c>
      <c r="D8" s="485" t="s">
        <v>75</v>
      </c>
      <c r="E8" s="485" t="s">
        <v>74</v>
      </c>
      <c r="F8" s="485" t="s">
        <v>73</v>
      </c>
      <c r="G8" s="485" t="s">
        <v>72</v>
      </c>
      <c r="H8" s="485" t="s">
        <v>69</v>
      </c>
      <c r="I8" s="485" t="s">
        <v>70</v>
      </c>
      <c r="J8" s="485" t="s">
        <v>71</v>
      </c>
      <c r="K8" s="493"/>
      <c r="L8" s="493"/>
      <c r="M8" s="493"/>
      <c r="N8" s="482"/>
    </row>
    <row r="9" spans="2:14" ht="15.75" customHeight="1">
      <c r="B9" s="443"/>
      <c r="C9" s="485"/>
      <c r="D9" s="485"/>
      <c r="E9" s="485"/>
      <c r="F9" s="485"/>
      <c r="G9" s="485"/>
      <c r="H9" s="485"/>
      <c r="I9" s="485"/>
      <c r="J9" s="485"/>
      <c r="K9" s="493"/>
      <c r="L9" s="493"/>
      <c r="M9" s="493"/>
      <c r="N9" s="482"/>
    </row>
    <row r="10" spans="2:14" ht="15.75" customHeight="1" thickBot="1">
      <c r="B10" s="444"/>
      <c r="C10" s="486"/>
      <c r="D10" s="486"/>
      <c r="E10" s="486"/>
      <c r="F10" s="486"/>
      <c r="G10" s="486"/>
      <c r="H10" s="486"/>
      <c r="I10" s="486"/>
      <c r="J10" s="486"/>
      <c r="K10" s="494"/>
      <c r="L10" s="494"/>
      <c r="M10" s="494"/>
      <c r="N10" s="483"/>
    </row>
    <row r="11" spans="2:14" ht="30.75" customHeight="1">
      <c r="B11" s="214" t="s">
        <v>310</v>
      </c>
      <c r="C11" s="212" t="s">
        <v>5</v>
      </c>
      <c r="D11" s="212" t="s">
        <v>7</v>
      </c>
      <c r="E11" s="212" t="s">
        <v>4</v>
      </c>
      <c r="F11" s="212" t="s">
        <v>4</v>
      </c>
      <c r="G11" s="212" t="s">
        <v>4</v>
      </c>
      <c r="H11" s="212" t="s">
        <v>4</v>
      </c>
      <c r="I11" s="212" t="s">
        <v>6</v>
      </c>
      <c r="J11" s="212" t="s">
        <v>5</v>
      </c>
      <c r="K11" s="356">
        <f>K12</f>
        <v>-1541.1106599999985</v>
      </c>
      <c r="L11" s="356">
        <f>L12</f>
        <v>-1541.1106599999985</v>
      </c>
      <c r="M11" s="345">
        <f>L11-K11</f>
        <v>0</v>
      </c>
      <c r="N11" s="220">
        <f>L11/K11*100</f>
        <v>100</v>
      </c>
    </row>
    <row r="12" spans="2:14" ht="30.75" customHeight="1">
      <c r="B12" s="215" t="s">
        <v>311</v>
      </c>
      <c r="C12" s="213" t="s">
        <v>5</v>
      </c>
      <c r="D12" s="213" t="s">
        <v>7</v>
      </c>
      <c r="E12" s="213" t="s">
        <v>19</v>
      </c>
      <c r="F12" s="213" t="s">
        <v>4</v>
      </c>
      <c r="G12" s="213" t="s">
        <v>4</v>
      </c>
      <c r="H12" s="213" t="s">
        <v>4</v>
      </c>
      <c r="I12" s="213" t="s">
        <v>6</v>
      </c>
      <c r="J12" s="213" t="s">
        <v>5</v>
      </c>
      <c r="K12" s="357">
        <f>K16+K20</f>
        <v>-1541.1106599999985</v>
      </c>
      <c r="L12" s="357">
        <f>L16+L20</f>
        <v>-1541.1106599999985</v>
      </c>
      <c r="M12" s="346">
        <f aca="true" t="shared" si="0" ref="M12:M21">L12-K12</f>
        <v>0</v>
      </c>
      <c r="N12" s="221">
        <f aca="true" t="shared" si="1" ref="N12:N21">L12/K12*100</f>
        <v>100</v>
      </c>
    </row>
    <row r="13" spans="2:14" ht="25.5" customHeight="1">
      <c r="B13" s="216" t="s">
        <v>312</v>
      </c>
      <c r="C13" s="6" t="s">
        <v>2</v>
      </c>
      <c r="D13" s="6" t="s">
        <v>7</v>
      </c>
      <c r="E13" s="6" t="s">
        <v>19</v>
      </c>
      <c r="F13" s="6" t="s">
        <v>4</v>
      </c>
      <c r="G13" s="6" t="s">
        <v>4</v>
      </c>
      <c r="H13" s="6" t="s">
        <v>4</v>
      </c>
      <c r="I13" s="6" t="s">
        <v>6</v>
      </c>
      <c r="J13" s="6" t="s">
        <v>5</v>
      </c>
      <c r="K13" s="352">
        <f aca="true" t="shared" si="2" ref="K13:L15">K14</f>
        <v>-13804.2463</v>
      </c>
      <c r="L13" s="352">
        <f t="shared" si="2"/>
        <v>-13804.2463</v>
      </c>
      <c r="M13" s="347">
        <f t="shared" si="0"/>
        <v>0</v>
      </c>
      <c r="N13" s="222">
        <f t="shared" si="1"/>
        <v>100</v>
      </c>
    </row>
    <row r="14" spans="2:14" ht="25.5" customHeight="1">
      <c r="B14" s="216" t="s">
        <v>313</v>
      </c>
      <c r="C14" s="6" t="s">
        <v>2</v>
      </c>
      <c r="D14" s="6" t="s">
        <v>7</v>
      </c>
      <c r="E14" s="6" t="s">
        <v>19</v>
      </c>
      <c r="F14" s="6" t="s">
        <v>8</v>
      </c>
      <c r="G14" s="6" t="s">
        <v>4</v>
      </c>
      <c r="H14" s="6" t="s">
        <v>4</v>
      </c>
      <c r="I14" s="6" t="s">
        <v>6</v>
      </c>
      <c r="J14" s="6" t="s">
        <v>91</v>
      </c>
      <c r="K14" s="352">
        <f t="shared" si="2"/>
        <v>-13804.2463</v>
      </c>
      <c r="L14" s="352">
        <f t="shared" si="2"/>
        <v>-13804.2463</v>
      </c>
      <c r="M14" s="347">
        <f t="shared" si="0"/>
        <v>0</v>
      </c>
      <c r="N14" s="222">
        <f t="shared" si="1"/>
        <v>100</v>
      </c>
    </row>
    <row r="15" spans="2:14" ht="25.5" customHeight="1">
      <c r="B15" s="216" t="s">
        <v>314</v>
      </c>
      <c r="C15" s="6" t="s">
        <v>2</v>
      </c>
      <c r="D15" s="6" t="s">
        <v>7</v>
      </c>
      <c r="E15" s="6" t="s">
        <v>19</v>
      </c>
      <c r="F15" s="6" t="s">
        <v>8</v>
      </c>
      <c r="G15" s="6" t="s">
        <v>7</v>
      </c>
      <c r="H15" s="6" t="s">
        <v>4</v>
      </c>
      <c r="I15" s="6" t="s">
        <v>6</v>
      </c>
      <c r="J15" s="6" t="s">
        <v>117</v>
      </c>
      <c r="K15" s="352">
        <f t="shared" si="2"/>
        <v>-13804.2463</v>
      </c>
      <c r="L15" s="352">
        <f t="shared" si="2"/>
        <v>-13804.2463</v>
      </c>
      <c r="M15" s="347">
        <f t="shared" si="0"/>
        <v>0</v>
      </c>
      <c r="N15" s="222">
        <f t="shared" si="1"/>
        <v>100</v>
      </c>
    </row>
    <row r="16" spans="2:14" ht="25.5" customHeight="1">
      <c r="B16" s="216" t="s">
        <v>314</v>
      </c>
      <c r="C16" s="6" t="s">
        <v>2</v>
      </c>
      <c r="D16" s="6" t="s">
        <v>7</v>
      </c>
      <c r="E16" s="6" t="s">
        <v>19</v>
      </c>
      <c r="F16" s="6" t="s">
        <v>8</v>
      </c>
      <c r="G16" s="6" t="s">
        <v>7</v>
      </c>
      <c r="H16" s="6" t="s">
        <v>24</v>
      </c>
      <c r="I16" s="6" t="s">
        <v>6</v>
      </c>
      <c r="J16" s="6" t="s">
        <v>117</v>
      </c>
      <c r="K16" s="352">
        <f>-'доходы за 2014 П.2'!L66</f>
        <v>-13804.2463</v>
      </c>
      <c r="L16" s="352">
        <f>K16</f>
        <v>-13804.2463</v>
      </c>
      <c r="M16" s="347">
        <f t="shared" si="0"/>
        <v>0</v>
      </c>
      <c r="N16" s="222">
        <f t="shared" si="1"/>
        <v>100</v>
      </c>
    </row>
    <row r="17" spans="2:14" ht="26.25">
      <c r="B17" s="216" t="s">
        <v>315</v>
      </c>
      <c r="C17" s="6" t="s">
        <v>2</v>
      </c>
      <c r="D17" s="6" t="s">
        <v>7</v>
      </c>
      <c r="E17" s="6" t="s">
        <v>19</v>
      </c>
      <c r="F17" s="6" t="s">
        <v>4</v>
      </c>
      <c r="G17" s="6" t="s">
        <v>4</v>
      </c>
      <c r="H17" s="6" t="s">
        <v>4</v>
      </c>
      <c r="I17" s="6" t="s">
        <v>6</v>
      </c>
      <c r="J17" s="6" t="s">
        <v>5</v>
      </c>
      <c r="K17" s="352">
        <f aca="true" t="shared" si="3" ref="K17:L19">K18</f>
        <v>12263.135640000002</v>
      </c>
      <c r="L17" s="352">
        <f t="shared" si="3"/>
        <v>12263.135640000002</v>
      </c>
      <c r="M17" s="347">
        <f t="shared" si="0"/>
        <v>0</v>
      </c>
      <c r="N17" s="222">
        <f t="shared" si="1"/>
        <v>100</v>
      </c>
    </row>
    <row r="18" spans="2:14" ht="25.5" customHeight="1">
      <c r="B18" s="216" t="s">
        <v>316</v>
      </c>
      <c r="C18" s="6" t="s">
        <v>2</v>
      </c>
      <c r="D18" s="6" t="s">
        <v>7</v>
      </c>
      <c r="E18" s="6" t="s">
        <v>19</v>
      </c>
      <c r="F18" s="6" t="s">
        <v>8</v>
      </c>
      <c r="G18" s="6" t="s">
        <v>4</v>
      </c>
      <c r="H18" s="6" t="s">
        <v>4</v>
      </c>
      <c r="I18" s="6" t="s">
        <v>6</v>
      </c>
      <c r="J18" s="6" t="s">
        <v>174</v>
      </c>
      <c r="K18" s="352">
        <f t="shared" si="3"/>
        <v>12263.135640000002</v>
      </c>
      <c r="L18" s="352">
        <f t="shared" si="3"/>
        <v>12263.135640000002</v>
      </c>
      <c r="M18" s="347">
        <f t="shared" si="0"/>
        <v>0</v>
      </c>
      <c r="N18" s="222">
        <f t="shared" si="1"/>
        <v>100</v>
      </c>
    </row>
    <row r="19" spans="2:14" ht="25.5" customHeight="1">
      <c r="B19" s="216" t="s">
        <v>317</v>
      </c>
      <c r="C19" s="6" t="s">
        <v>2</v>
      </c>
      <c r="D19" s="6" t="s">
        <v>7</v>
      </c>
      <c r="E19" s="6" t="s">
        <v>19</v>
      </c>
      <c r="F19" s="6" t="s">
        <v>8</v>
      </c>
      <c r="G19" s="6" t="s">
        <v>7</v>
      </c>
      <c r="H19" s="6" t="s">
        <v>4</v>
      </c>
      <c r="I19" s="6" t="s">
        <v>6</v>
      </c>
      <c r="J19" s="6" t="s">
        <v>318</v>
      </c>
      <c r="K19" s="352">
        <f t="shared" si="3"/>
        <v>12263.135640000002</v>
      </c>
      <c r="L19" s="352">
        <f t="shared" si="3"/>
        <v>12263.135640000002</v>
      </c>
      <c r="M19" s="347">
        <f t="shared" si="0"/>
        <v>0</v>
      </c>
      <c r="N19" s="222">
        <f t="shared" si="1"/>
        <v>100</v>
      </c>
    </row>
    <row r="20" spans="2:14" ht="25.5" customHeight="1" thickBot="1">
      <c r="B20" s="217" t="s">
        <v>317</v>
      </c>
      <c r="C20" s="218" t="s">
        <v>2</v>
      </c>
      <c r="D20" s="218" t="s">
        <v>7</v>
      </c>
      <c r="E20" s="218" t="s">
        <v>19</v>
      </c>
      <c r="F20" s="218" t="s">
        <v>8</v>
      </c>
      <c r="G20" s="218" t="s">
        <v>7</v>
      </c>
      <c r="H20" s="218" t="s">
        <v>24</v>
      </c>
      <c r="I20" s="218" t="s">
        <v>6</v>
      </c>
      <c r="J20" s="218" t="s">
        <v>318</v>
      </c>
      <c r="K20" s="353">
        <f>'расходы за 2014 П.3'!I333</f>
        <v>12263.135640000002</v>
      </c>
      <c r="L20" s="353">
        <f>K20</f>
        <v>12263.135640000002</v>
      </c>
      <c r="M20" s="348">
        <f t="shared" si="0"/>
        <v>0</v>
      </c>
      <c r="N20" s="223">
        <f t="shared" si="1"/>
        <v>100</v>
      </c>
    </row>
    <row r="21" spans="2:14" ht="27" thickBot="1">
      <c r="B21" s="219" t="s">
        <v>319</v>
      </c>
      <c r="C21" s="488"/>
      <c r="D21" s="489"/>
      <c r="E21" s="489"/>
      <c r="F21" s="489"/>
      <c r="G21" s="489"/>
      <c r="H21" s="489"/>
      <c r="I21" s="489"/>
      <c r="J21" s="490"/>
      <c r="K21" s="354">
        <f>K11</f>
        <v>-1541.1106599999985</v>
      </c>
      <c r="L21" s="354">
        <f>L11</f>
        <v>-1541.1106599999985</v>
      </c>
      <c r="M21" s="349">
        <f t="shared" si="0"/>
        <v>0</v>
      </c>
      <c r="N21" s="235">
        <f t="shared" si="1"/>
        <v>100</v>
      </c>
    </row>
  </sheetData>
  <sheetProtection/>
  <mergeCells count="17">
    <mergeCell ref="K1:N3"/>
    <mergeCell ref="C21:J21"/>
    <mergeCell ref="C7:J7"/>
    <mergeCell ref="K7:K10"/>
    <mergeCell ref="C8:C10"/>
    <mergeCell ref="D8:D10"/>
    <mergeCell ref="E8:E10"/>
    <mergeCell ref="F8:F10"/>
    <mergeCell ref="L7:L10"/>
    <mergeCell ref="M7:M10"/>
    <mergeCell ref="N7:N10"/>
    <mergeCell ref="B5:N5"/>
    <mergeCell ref="J8:J10"/>
    <mergeCell ref="I8:I10"/>
    <mergeCell ref="B7:B10"/>
    <mergeCell ref="G8:G10"/>
    <mergeCell ref="H8:H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P12" sqref="P12"/>
    </sheetView>
  </sheetViews>
  <sheetFormatPr defaultColWidth="9.00390625" defaultRowHeight="12.75"/>
  <cols>
    <col min="1" max="1" width="4.125" style="0" customWidth="1"/>
    <col min="2" max="2" width="36.50390625" style="0" customWidth="1"/>
    <col min="3" max="3" width="6.125" style="0" customWidth="1"/>
    <col min="4" max="8" width="4.50390625" style="0" customWidth="1"/>
    <col min="9" max="9" width="5.625" style="0" customWidth="1"/>
    <col min="10" max="10" width="5.375" style="0" customWidth="1"/>
    <col min="11" max="11" width="11.375" style="0" customWidth="1"/>
    <col min="12" max="12" width="11.125" style="0" customWidth="1"/>
    <col min="13" max="13" width="11.50390625" style="0" customWidth="1"/>
    <col min="14" max="14" width="9.50390625" style="0" customWidth="1"/>
  </cols>
  <sheetData>
    <row r="1" spans="3:14" ht="12" customHeight="1">
      <c r="C1" s="225"/>
      <c r="D1" s="225"/>
      <c r="E1" s="225"/>
      <c r="F1" s="225"/>
      <c r="G1" s="225"/>
      <c r="H1" s="225"/>
      <c r="I1" s="225"/>
      <c r="J1" s="225"/>
      <c r="K1" s="495" t="s">
        <v>438</v>
      </c>
      <c r="L1" s="487"/>
      <c r="M1" s="487"/>
      <c r="N1" s="487"/>
    </row>
    <row r="2" spans="3:14" ht="10.5" customHeight="1">
      <c r="C2" s="225"/>
      <c r="D2" s="225"/>
      <c r="E2" s="225"/>
      <c r="F2" s="225"/>
      <c r="G2" s="225"/>
      <c r="H2" s="225"/>
      <c r="I2" s="225"/>
      <c r="J2" s="225"/>
      <c r="K2" s="487"/>
      <c r="L2" s="487"/>
      <c r="M2" s="487"/>
      <c r="N2" s="487"/>
    </row>
    <row r="3" spans="3:14" ht="16.5" customHeight="1">
      <c r="C3" s="225"/>
      <c r="D3" s="225"/>
      <c r="E3" s="225"/>
      <c r="F3" s="225"/>
      <c r="G3" s="225"/>
      <c r="H3" s="225"/>
      <c r="I3" s="225"/>
      <c r="J3" s="225"/>
      <c r="K3" s="487"/>
      <c r="L3" s="487"/>
      <c r="M3" s="487"/>
      <c r="N3" s="487"/>
    </row>
    <row r="5" spans="2:14" ht="41.25" customHeight="1">
      <c r="B5" s="484" t="s">
        <v>432</v>
      </c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6" ht="13.5" thickBot="1">
      <c r="N6" s="224" t="s">
        <v>320</v>
      </c>
    </row>
    <row r="7" spans="2:14" ht="13.5" customHeight="1">
      <c r="B7" s="442" t="s">
        <v>77</v>
      </c>
      <c r="C7" s="491" t="s">
        <v>78</v>
      </c>
      <c r="D7" s="491"/>
      <c r="E7" s="491"/>
      <c r="F7" s="491"/>
      <c r="G7" s="491"/>
      <c r="H7" s="491"/>
      <c r="I7" s="491"/>
      <c r="J7" s="491"/>
      <c r="K7" s="492" t="s">
        <v>330</v>
      </c>
      <c r="L7" s="492" t="s">
        <v>333</v>
      </c>
      <c r="M7" s="492" t="s">
        <v>334</v>
      </c>
      <c r="N7" s="481" t="s">
        <v>339</v>
      </c>
    </row>
    <row r="8" spans="2:14" ht="17.25" customHeight="1">
      <c r="B8" s="443"/>
      <c r="C8" s="485" t="s">
        <v>76</v>
      </c>
      <c r="D8" s="485" t="s">
        <v>75</v>
      </c>
      <c r="E8" s="485" t="s">
        <v>74</v>
      </c>
      <c r="F8" s="485" t="s">
        <v>73</v>
      </c>
      <c r="G8" s="485" t="s">
        <v>72</v>
      </c>
      <c r="H8" s="485" t="s">
        <v>69</v>
      </c>
      <c r="I8" s="485" t="s">
        <v>70</v>
      </c>
      <c r="J8" s="485" t="s">
        <v>71</v>
      </c>
      <c r="K8" s="493"/>
      <c r="L8" s="493"/>
      <c r="M8" s="493"/>
      <c r="N8" s="482"/>
    </row>
    <row r="9" spans="2:14" ht="15.75" customHeight="1">
      <c r="B9" s="443"/>
      <c r="C9" s="485"/>
      <c r="D9" s="485"/>
      <c r="E9" s="485"/>
      <c r="F9" s="485"/>
      <c r="G9" s="485"/>
      <c r="H9" s="485"/>
      <c r="I9" s="485"/>
      <c r="J9" s="485"/>
      <c r="K9" s="493"/>
      <c r="L9" s="493"/>
      <c r="M9" s="493"/>
      <c r="N9" s="482"/>
    </row>
    <row r="10" spans="2:14" ht="15.75" customHeight="1" thickBot="1">
      <c r="B10" s="444"/>
      <c r="C10" s="486"/>
      <c r="D10" s="486"/>
      <c r="E10" s="486"/>
      <c r="F10" s="486"/>
      <c r="G10" s="486"/>
      <c r="H10" s="486"/>
      <c r="I10" s="486"/>
      <c r="J10" s="486"/>
      <c r="K10" s="494"/>
      <c r="L10" s="494"/>
      <c r="M10" s="494"/>
      <c r="N10" s="483"/>
    </row>
    <row r="11" spans="2:14" ht="30.75" customHeight="1">
      <c r="B11" s="214" t="s">
        <v>310</v>
      </c>
      <c r="C11" s="212" t="s">
        <v>5</v>
      </c>
      <c r="D11" s="212" t="s">
        <v>7</v>
      </c>
      <c r="E11" s="212" t="s">
        <v>4</v>
      </c>
      <c r="F11" s="212" t="s">
        <v>4</v>
      </c>
      <c r="G11" s="212" t="s">
        <v>4</v>
      </c>
      <c r="H11" s="212" t="s">
        <v>4</v>
      </c>
      <c r="I11" s="212" t="s">
        <v>6</v>
      </c>
      <c r="J11" s="212" t="s">
        <v>5</v>
      </c>
      <c r="K11" s="356">
        <f>K12</f>
        <v>-1541.1106599999985</v>
      </c>
      <c r="L11" s="356">
        <f>L12</f>
        <v>-1541.1106599999985</v>
      </c>
      <c r="M11" s="345">
        <f>L11-K11</f>
        <v>0</v>
      </c>
      <c r="N11" s="220">
        <f>L11/K11*100</f>
        <v>100</v>
      </c>
    </row>
    <row r="12" spans="2:14" ht="30.75" customHeight="1">
      <c r="B12" s="215" t="s">
        <v>311</v>
      </c>
      <c r="C12" s="213" t="s">
        <v>5</v>
      </c>
      <c r="D12" s="213" t="s">
        <v>7</v>
      </c>
      <c r="E12" s="213" t="s">
        <v>19</v>
      </c>
      <c r="F12" s="213" t="s">
        <v>4</v>
      </c>
      <c r="G12" s="213" t="s">
        <v>4</v>
      </c>
      <c r="H12" s="213" t="s">
        <v>4</v>
      </c>
      <c r="I12" s="213" t="s">
        <v>6</v>
      </c>
      <c r="J12" s="213" t="s">
        <v>5</v>
      </c>
      <c r="K12" s="357">
        <f>K16+K20</f>
        <v>-1541.1106599999985</v>
      </c>
      <c r="L12" s="357">
        <f>L16+L20</f>
        <v>-1541.1106599999985</v>
      </c>
      <c r="M12" s="346">
        <f aca="true" t="shared" si="0" ref="M12:M21">L12-K12</f>
        <v>0</v>
      </c>
      <c r="N12" s="221">
        <f aca="true" t="shared" si="1" ref="N12:N21">L12/K12*100</f>
        <v>100</v>
      </c>
    </row>
    <row r="13" spans="2:14" ht="25.5" customHeight="1">
      <c r="B13" s="216" t="s">
        <v>312</v>
      </c>
      <c r="C13" s="6" t="s">
        <v>2</v>
      </c>
      <c r="D13" s="6" t="s">
        <v>7</v>
      </c>
      <c r="E13" s="6" t="s">
        <v>19</v>
      </c>
      <c r="F13" s="6" t="s">
        <v>4</v>
      </c>
      <c r="G13" s="6" t="s">
        <v>4</v>
      </c>
      <c r="H13" s="6" t="s">
        <v>4</v>
      </c>
      <c r="I13" s="6" t="s">
        <v>6</v>
      </c>
      <c r="J13" s="6" t="s">
        <v>5</v>
      </c>
      <c r="K13" s="352">
        <f aca="true" t="shared" si="2" ref="K13:L15">K14</f>
        <v>-13804.2463</v>
      </c>
      <c r="L13" s="352">
        <f t="shared" si="2"/>
        <v>-13804.2463</v>
      </c>
      <c r="M13" s="347">
        <f t="shared" si="0"/>
        <v>0</v>
      </c>
      <c r="N13" s="222">
        <f t="shared" si="1"/>
        <v>100</v>
      </c>
    </row>
    <row r="14" spans="2:14" ht="25.5" customHeight="1">
      <c r="B14" s="216" t="s">
        <v>313</v>
      </c>
      <c r="C14" s="6" t="s">
        <v>2</v>
      </c>
      <c r="D14" s="6" t="s">
        <v>7</v>
      </c>
      <c r="E14" s="6" t="s">
        <v>19</v>
      </c>
      <c r="F14" s="6" t="s">
        <v>8</v>
      </c>
      <c r="G14" s="6" t="s">
        <v>4</v>
      </c>
      <c r="H14" s="6" t="s">
        <v>4</v>
      </c>
      <c r="I14" s="6" t="s">
        <v>6</v>
      </c>
      <c r="J14" s="6" t="s">
        <v>91</v>
      </c>
      <c r="K14" s="352">
        <f t="shared" si="2"/>
        <v>-13804.2463</v>
      </c>
      <c r="L14" s="352">
        <f t="shared" si="2"/>
        <v>-13804.2463</v>
      </c>
      <c r="M14" s="347">
        <f t="shared" si="0"/>
        <v>0</v>
      </c>
      <c r="N14" s="222">
        <f t="shared" si="1"/>
        <v>100</v>
      </c>
    </row>
    <row r="15" spans="2:14" ht="25.5" customHeight="1">
      <c r="B15" s="216" t="s">
        <v>314</v>
      </c>
      <c r="C15" s="6" t="s">
        <v>2</v>
      </c>
      <c r="D15" s="6" t="s">
        <v>7</v>
      </c>
      <c r="E15" s="6" t="s">
        <v>19</v>
      </c>
      <c r="F15" s="6" t="s">
        <v>8</v>
      </c>
      <c r="G15" s="6" t="s">
        <v>7</v>
      </c>
      <c r="H15" s="6" t="s">
        <v>4</v>
      </c>
      <c r="I15" s="6" t="s">
        <v>6</v>
      </c>
      <c r="J15" s="6" t="s">
        <v>117</v>
      </c>
      <c r="K15" s="352">
        <f t="shared" si="2"/>
        <v>-13804.2463</v>
      </c>
      <c r="L15" s="352">
        <f t="shared" si="2"/>
        <v>-13804.2463</v>
      </c>
      <c r="M15" s="347">
        <f t="shared" si="0"/>
        <v>0</v>
      </c>
      <c r="N15" s="222">
        <f t="shared" si="1"/>
        <v>100</v>
      </c>
    </row>
    <row r="16" spans="2:14" ht="25.5" customHeight="1">
      <c r="B16" s="216" t="s">
        <v>314</v>
      </c>
      <c r="C16" s="6" t="s">
        <v>2</v>
      </c>
      <c r="D16" s="6" t="s">
        <v>7</v>
      </c>
      <c r="E16" s="6" t="s">
        <v>19</v>
      </c>
      <c r="F16" s="6" t="s">
        <v>8</v>
      </c>
      <c r="G16" s="6" t="s">
        <v>7</v>
      </c>
      <c r="H16" s="6" t="s">
        <v>24</v>
      </c>
      <c r="I16" s="6" t="s">
        <v>6</v>
      </c>
      <c r="J16" s="6" t="s">
        <v>117</v>
      </c>
      <c r="K16" s="352">
        <f>'Источники фин.диф. за 2014 П.5'!K16</f>
        <v>-13804.2463</v>
      </c>
      <c r="L16" s="352">
        <f>K16</f>
        <v>-13804.2463</v>
      </c>
      <c r="M16" s="347">
        <f t="shared" si="0"/>
        <v>0</v>
      </c>
      <c r="N16" s="222">
        <f t="shared" si="1"/>
        <v>100</v>
      </c>
    </row>
    <row r="17" spans="2:14" ht="26.25">
      <c r="B17" s="216" t="s">
        <v>315</v>
      </c>
      <c r="C17" s="6" t="s">
        <v>2</v>
      </c>
      <c r="D17" s="6" t="s">
        <v>7</v>
      </c>
      <c r="E17" s="6" t="s">
        <v>19</v>
      </c>
      <c r="F17" s="6" t="s">
        <v>4</v>
      </c>
      <c r="G17" s="6" t="s">
        <v>4</v>
      </c>
      <c r="H17" s="6" t="s">
        <v>4</v>
      </c>
      <c r="I17" s="6" t="s">
        <v>6</v>
      </c>
      <c r="J17" s="6" t="s">
        <v>5</v>
      </c>
      <c r="K17" s="352">
        <f aca="true" t="shared" si="3" ref="K17:L19">K18</f>
        <v>12263.135640000002</v>
      </c>
      <c r="L17" s="352">
        <f t="shared" si="3"/>
        <v>12263.135640000002</v>
      </c>
      <c r="M17" s="347">
        <f t="shared" si="0"/>
        <v>0</v>
      </c>
      <c r="N17" s="222">
        <f t="shared" si="1"/>
        <v>100</v>
      </c>
    </row>
    <row r="18" spans="2:14" ht="25.5" customHeight="1">
      <c r="B18" s="216" t="s">
        <v>316</v>
      </c>
      <c r="C18" s="6" t="s">
        <v>2</v>
      </c>
      <c r="D18" s="6" t="s">
        <v>7</v>
      </c>
      <c r="E18" s="6" t="s">
        <v>19</v>
      </c>
      <c r="F18" s="6" t="s">
        <v>8</v>
      </c>
      <c r="G18" s="6" t="s">
        <v>4</v>
      </c>
      <c r="H18" s="6" t="s">
        <v>4</v>
      </c>
      <c r="I18" s="6" t="s">
        <v>6</v>
      </c>
      <c r="J18" s="6" t="s">
        <v>174</v>
      </c>
      <c r="K18" s="352">
        <f t="shared" si="3"/>
        <v>12263.135640000002</v>
      </c>
      <c r="L18" s="352">
        <f t="shared" si="3"/>
        <v>12263.135640000002</v>
      </c>
      <c r="M18" s="347">
        <f t="shared" si="0"/>
        <v>0</v>
      </c>
      <c r="N18" s="222">
        <f t="shared" si="1"/>
        <v>100</v>
      </c>
    </row>
    <row r="19" spans="2:14" ht="25.5" customHeight="1">
      <c r="B19" s="216" t="s">
        <v>317</v>
      </c>
      <c r="C19" s="6" t="s">
        <v>2</v>
      </c>
      <c r="D19" s="6" t="s">
        <v>7</v>
      </c>
      <c r="E19" s="6" t="s">
        <v>19</v>
      </c>
      <c r="F19" s="6" t="s">
        <v>8</v>
      </c>
      <c r="G19" s="6" t="s">
        <v>7</v>
      </c>
      <c r="H19" s="6" t="s">
        <v>4</v>
      </c>
      <c r="I19" s="6" t="s">
        <v>6</v>
      </c>
      <c r="J19" s="6" t="s">
        <v>318</v>
      </c>
      <c r="K19" s="352">
        <f t="shared" si="3"/>
        <v>12263.135640000002</v>
      </c>
      <c r="L19" s="352">
        <f t="shared" si="3"/>
        <v>12263.135640000002</v>
      </c>
      <c r="M19" s="347">
        <f t="shared" si="0"/>
        <v>0</v>
      </c>
      <c r="N19" s="222">
        <f t="shared" si="1"/>
        <v>100</v>
      </c>
    </row>
    <row r="20" spans="2:14" ht="25.5" customHeight="1" thickBot="1">
      <c r="B20" s="217" t="s">
        <v>317</v>
      </c>
      <c r="C20" s="218" t="s">
        <v>2</v>
      </c>
      <c r="D20" s="218" t="s">
        <v>7</v>
      </c>
      <c r="E20" s="218" t="s">
        <v>19</v>
      </c>
      <c r="F20" s="218" t="s">
        <v>8</v>
      </c>
      <c r="G20" s="218" t="s">
        <v>7</v>
      </c>
      <c r="H20" s="218" t="s">
        <v>24</v>
      </c>
      <c r="I20" s="218" t="s">
        <v>6</v>
      </c>
      <c r="J20" s="218" t="s">
        <v>318</v>
      </c>
      <c r="K20" s="353">
        <f>'Источники фин.диф. за 2014 П.5'!K20</f>
        <v>12263.135640000002</v>
      </c>
      <c r="L20" s="353">
        <f>K20</f>
        <v>12263.135640000002</v>
      </c>
      <c r="M20" s="348">
        <f t="shared" si="0"/>
        <v>0</v>
      </c>
      <c r="N20" s="223">
        <f t="shared" si="1"/>
        <v>100</v>
      </c>
    </row>
    <row r="21" spans="2:14" ht="27" thickBot="1">
      <c r="B21" s="219" t="s">
        <v>319</v>
      </c>
      <c r="C21" s="488"/>
      <c r="D21" s="489"/>
      <c r="E21" s="489"/>
      <c r="F21" s="489"/>
      <c r="G21" s="489"/>
      <c r="H21" s="489"/>
      <c r="I21" s="489"/>
      <c r="J21" s="490"/>
      <c r="K21" s="354">
        <f>K11</f>
        <v>-1541.1106599999985</v>
      </c>
      <c r="L21" s="354">
        <f>L11</f>
        <v>-1541.1106599999985</v>
      </c>
      <c r="M21" s="349">
        <f t="shared" si="0"/>
        <v>0</v>
      </c>
      <c r="N21" s="235">
        <f t="shared" si="1"/>
        <v>100</v>
      </c>
    </row>
  </sheetData>
  <sheetProtection/>
  <mergeCells count="17">
    <mergeCell ref="K7:K10"/>
    <mergeCell ref="L7:L10"/>
    <mergeCell ref="J8:J10"/>
    <mergeCell ref="C8:C10"/>
    <mergeCell ref="D8:D10"/>
    <mergeCell ref="E8:E10"/>
    <mergeCell ref="C7:J7"/>
    <mergeCell ref="C21:J21"/>
    <mergeCell ref="K1:N3"/>
    <mergeCell ref="F8:F10"/>
    <mergeCell ref="G8:G10"/>
    <mergeCell ref="H8:H10"/>
    <mergeCell ref="I8:I10"/>
    <mergeCell ref="B5:N5"/>
    <mergeCell ref="B7:B10"/>
    <mergeCell ref="M7:M10"/>
    <mergeCell ref="N7:N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Genuine</dc:creator>
  <cp:keywords/>
  <dc:description/>
  <cp:lastModifiedBy>Anastasia</cp:lastModifiedBy>
  <cp:lastPrinted>2014-10-08T12:53:42Z</cp:lastPrinted>
  <dcterms:created xsi:type="dcterms:W3CDTF">2010-02-01T12:03:56Z</dcterms:created>
  <dcterms:modified xsi:type="dcterms:W3CDTF">2014-10-08T12:54:10Z</dcterms:modified>
  <cp:category/>
  <cp:version/>
  <cp:contentType/>
  <cp:contentStatus/>
</cp:coreProperties>
</file>